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bstaravaniehandlova.HANDLOVA\Desktop\VO\37. Cesta Jánošíkova, Lehota\1. PHZ\"/>
    </mc:Choice>
  </mc:AlternateContent>
  <xr:revisionPtr revIDLastSave="0" documentId="13_ncr:1_{C505DACC-267C-4A33-BBE7-00952AB2FBB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01 - Jánošíkova ulica" sheetId="2" r:id="rId2"/>
  </sheets>
  <definedNames>
    <definedName name="_xlnm._FilterDatabase" localSheetId="1" hidden="1">'01 - Jánošíkova ulica'!$C$124:$K$159</definedName>
    <definedName name="_xlnm.Print_Titles" localSheetId="1">'01 - Jánošíkova ulica'!$124:$124</definedName>
    <definedName name="_xlnm.Print_Titles" localSheetId="0">'Rekapitulácia stavby'!$92:$92</definedName>
    <definedName name="_xlnm.Print_Area" localSheetId="1">'01 - Jánošíkova ulica'!$C$112:$J$159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97" i="1" l="1"/>
  <c r="AX97" i="1"/>
  <c r="AY96" i="1"/>
  <c r="AX96" i="1"/>
  <c r="J37" i="2"/>
  <c r="J36" i="2"/>
  <c r="AY95" i="1" s="1"/>
  <c r="J35" i="2"/>
  <c r="AX95" i="1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T154" i="2" s="1"/>
  <c r="R155" i="2"/>
  <c r="R154" i="2" s="1"/>
  <c r="P155" i="2"/>
  <c r="P154" i="2" s="1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T139" i="2" s="1"/>
  <c r="R140" i="2"/>
  <c r="R139" i="2" s="1"/>
  <c r="P140" i="2"/>
  <c r="P139" i="2" s="1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89" i="2"/>
  <c r="E87" i="2"/>
  <c r="J24" i="2"/>
  <c r="E24" i="2"/>
  <c r="J122" i="2" s="1"/>
  <c r="J23" i="2"/>
  <c r="J21" i="2"/>
  <c r="E21" i="2"/>
  <c r="J121" i="2" s="1"/>
  <c r="J20" i="2"/>
  <c r="J18" i="2"/>
  <c r="E18" i="2"/>
  <c r="F122" i="2" s="1"/>
  <c r="J17" i="2"/>
  <c r="J15" i="2"/>
  <c r="E15" i="2"/>
  <c r="J14" i="2"/>
  <c r="J12" i="2"/>
  <c r="E7" i="2"/>
  <c r="L90" i="1"/>
  <c r="AM90" i="1"/>
  <c r="AM89" i="1"/>
  <c r="L89" i="1"/>
  <c r="AM87" i="1"/>
  <c r="L87" i="1"/>
  <c r="L85" i="1"/>
  <c r="L84" i="1"/>
  <c r="BK152" i="2"/>
  <c r="BK144" i="2"/>
  <c r="BK134" i="2"/>
  <c r="J130" i="2"/>
  <c r="BK159" i="2"/>
  <c r="J155" i="2"/>
  <c r="J152" i="2"/>
  <c r="J150" i="2"/>
  <c r="BK148" i="2"/>
  <c r="J147" i="2"/>
  <c r="J144" i="2"/>
  <c r="J142" i="2"/>
  <c r="J138" i="2"/>
  <c r="J135" i="2"/>
  <c r="BK132" i="2"/>
  <c r="BK129" i="2"/>
  <c r="AS94" i="1"/>
  <c r="J159" i="2"/>
  <c r="BK153" i="2"/>
  <c r="J151" i="2"/>
  <c r="J148" i="2"/>
  <c r="J143" i="2"/>
  <c r="J140" i="2"/>
  <c r="BK135" i="2"/>
  <c r="J133" i="2"/>
  <c r="BK155" i="2"/>
  <c r="BK147" i="2"/>
  <c r="BK138" i="2"/>
  <c r="BK130" i="2"/>
  <c r="BK158" i="2"/>
  <c r="J153" i="2"/>
  <c r="BK150" i="2"/>
  <c r="J149" i="2"/>
  <c r="BK146" i="2"/>
  <c r="BK143" i="2"/>
  <c r="BK142" i="2"/>
  <c r="BK137" i="2"/>
  <c r="J134" i="2"/>
  <c r="J132" i="2"/>
  <c r="J158" i="2"/>
  <c r="BK151" i="2"/>
  <c r="BK149" i="2"/>
  <c r="J146" i="2"/>
  <c r="BK140" i="2"/>
  <c r="J137" i="2"/>
  <c r="BK133" i="2"/>
  <c r="J128" i="2"/>
  <c r="BK131" i="2"/>
  <c r="J129" i="2"/>
  <c r="BK128" i="2"/>
  <c r="J131" i="2"/>
  <c r="J33" i="2" l="1"/>
  <c r="AV95" i="1" s="1"/>
  <c r="F36" i="2"/>
  <c r="BC95" i="1" s="1"/>
  <c r="F37" i="2"/>
  <c r="BD95" i="1" s="1"/>
  <c r="F33" i="2"/>
  <c r="AZ95" i="1" s="1"/>
  <c r="F35" i="2"/>
  <c r="BB95" i="1" s="1"/>
  <c r="P136" i="2"/>
  <c r="T145" i="2"/>
  <c r="R157" i="2"/>
  <c r="R156" i="2" s="1"/>
  <c r="P127" i="2"/>
  <c r="T136" i="2"/>
  <c r="P141" i="2"/>
  <c r="R145" i="2"/>
  <c r="BK127" i="2"/>
  <c r="J127" i="2"/>
  <c r="J98" i="2" s="1"/>
  <c r="R141" i="2"/>
  <c r="BK136" i="2"/>
  <c r="J136" i="2" s="1"/>
  <c r="J99" i="2" s="1"/>
  <c r="BK145" i="2"/>
  <c r="J145" i="2" s="1"/>
  <c r="J102" i="2" s="1"/>
  <c r="BK157" i="2"/>
  <c r="J157" i="2" s="1"/>
  <c r="J105" i="2" s="1"/>
  <c r="R127" i="2"/>
  <c r="R136" i="2"/>
  <c r="BK141" i="2"/>
  <c r="J141" i="2" s="1"/>
  <c r="J101" i="2" s="1"/>
  <c r="P145" i="2"/>
  <c r="P157" i="2"/>
  <c r="P156" i="2" s="1"/>
  <c r="T127" i="2"/>
  <c r="T126" i="2" s="1"/>
  <c r="T141" i="2"/>
  <c r="T157" i="2"/>
  <c r="T156" i="2" s="1"/>
  <c r="BK139" i="2"/>
  <c r="J139" i="2" s="1"/>
  <c r="J100" i="2" s="1"/>
  <c r="BK154" i="2"/>
  <c r="J154" i="2" s="1"/>
  <c r="J103" i="2" s="1"/>
  <c r="AV96" i="1"/>
  <c r="E85" i="2"/>
  <c r="J89" i="2"/>
  <c r="F91" i="2"/>
  <c r="J91" i="2"/>
  <c r="F92" i="2"/>
  <c r="J92" i="2"/>
  <c r="BF128" i="2"/>
  <c r="BF129" i="2"/>
  <c r="BF130" i="2"/>
  <c r="BF131" i="2"/>
  <c r="BF132" i="2"/>
  <c r="BF133" i="2"/>
  <c r="BF134" i="2"/>
  <c r="BF135" i="2"/>
  <c r="BF137" i="2"/>
  <c r="BF138" i="2"/>
  <c r="BF140" i="2"/>
  <c r="BF142" i="2"/>
  <c r="BF143" i="2"/>
  <c r="BF144" i="2"/>
  <c r="BF146" i="2"/>
  <c r="BF147" i="2"/>
  <c r="BF148" i="2"/>
  <c r="BF149" i="2"/>
  <c r="BF150" i="2"/>
  <c r="BF151" i="2"/>
  <c r="BF152" i="2"/>
  <c r="BF153" i="2"/>
  <c r="BF155" i="2"/>
  <c r="BF158" i="2"/>
  <c r="BF159" i="2"/>
  <c r="BB97" i="1"/>
  <c r="AZ96" i="1"/>
  <c r="BD97" i="1"/>
  <c r="BB96" i="1"/>
  <c r="AV97" i="1"/>
  <c r="BC96" i="1"/>
  <c r="BC97" i="1"/>
  <c r="AZ97" i="1"/>
  <c r="BD96" i="1"/>
  <c r="R126" i="2" l="1"/>
  <c r="R125" i="2" s="1"/>
  <c r="T125" i="2"/>
  <c r="AU97" i="1"/>
  <c r="AU96" i="1"/>
  <c r="P126" i="2"/>
  <c r="P125" i="2" s="1"/>
  <c r="AU95" i="1" s="1"/>
  <c r="BK126" i="2"/>
  <c r="J126" i="2" s="1"/>
  <c r="J97" i="2" s="1"/>
  <c r="BK156" i="2"/>
  <c r="J156" i="2" s="1"/>
  <c r="J104" i="2" s="1"/>
  <c r="AW96" i="1"/>
  <c r="AT96" i="1" s="1"/>
  <c r="J34" i="2"/>
  <c r="AW95" i="1" s="1"/>
  <c r="AT95" i="1" s="1"/>
  <c r="BA97" i="1"/>
  <c r="F34" i="2"/>
  <c r="BA95" i="1" s="1"/>
  <c r="BB94" i="1"/>
  <c r="W31" i="1" s="1"/>
  <c r="AZ94" i="1"/>
  <c r="W29" i="1" s="1"/>
  <c r="BC94" i="1"/>
  <c r="W32" i="1" s="1"/>
  <c r="AW97" i="1"/>
  <c r="AT97" i="1" s="1"/>
  <c r="BA96" i="1"/>
  <c r="BD94" i="1"/>
  <c r="W33" i="1" s="1"/>
  <c r="BK125" i="2" l="1"/>
  <c r="J125" i="2" s="1"/>
  <c r="J96" i="2" s="1"/>
  <c r="AU94" i="1"/>
  <c r="AY94" i="1"/>
  <c r="AX94" i="1"/>
  <c r="BA94" i="1"/>
  <c r="W30" i="1" s="1"/>
  <c r="AV94" i="1"/>
  <c r="AK29" i="1" s="1"/>
  <c r="AG97" i="1" l="1"/>
  <c r="J30" i="2"/>
  <c r="AG95" i="1" s="1"/>
  <c r="AN95" i="1" s="1"/>
  <c r="AW94" i="1"/>
  <c r="AK30" i="1" s="1"/>
  <c r="AG96" i="1"/>
  <c r="AN96" i="1" s="1"/>
  <c r="J39" i="2" l="1"/>
  <c r="AN97" i="1"/>
  <c r="AT94" i="1"/>
  <c r="AG94" i="1"/>
  <c r="AK26" i="1" s="1"/>
  <c r="AK35" i="1" l="1"/>
  <c r="AN94" i="1"/>
</calcChain>
</file>

<file path=xl/sharedStrings.xml><?xml version="1.0" encoding="utf-8"?>
<sst xmlns="http://schemas.openxmlformats.org/spreadsheetml/2006/main" count="683" uniqueCount="239">
  <si>
    <t>Export Komplet</t>
  </si>
  <si>
    <t/>
  </si>
  <si>
    <t>2.0</t>
  </si>
  <si>
    <t>False</t>
  </si>
  <si>
    <t>{2af998ac-634e-44fb-ae47-90538c0d0dab}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</si>
  <si>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</si>
  <si>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</si>
  <si>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</si>
  <si>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</si>
  <si>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</si>
  <si>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</si>
  <si>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</si>
  <si>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M158</t>
  </si>
  <si>
    <t>Stavba:</t>
  </si>
  <si>
    <t>Handlová - komunikácie 2022</t>
  </si>
  <si>
    <t>JKSO:</t>
  </si>
  <si>
    <t>KS:</t>
  </si>
  <si>
    <t>Miesto:</t>
  </si>
  <si>
    <t xml:space="preserve"> </t>
  </si>
  <si>
    <t>Dátum:</t>
  </si>
  <si>
    <t>10. 3. 2022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</si>
  <si>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</si>
  <si>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</si>
  <si>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</si>
  <si>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</si>
  <si>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</si>
  <si>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</si>
  <si>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</si>
  <si>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</si>
  <si>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</si>
  <si>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</si>
  <si>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</si>
  <si>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</si>
  <si>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</si>
  <si>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</si>
  <si>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</si>
  <si>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</si>
  <si>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</si>
  <si>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</si>
  <si>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</si>
  <si>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</si>
  <si>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</si>
  <si>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</si>
  <si>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</si>
  <si>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</si>
  <si>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</si>
  <si>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</si>
  <si>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</si>
  <si>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</si>
  <si>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</si>
  <si>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</si>
  <si>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</si>
  <si>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</si>
  <si>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</si>
  <si>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</si>
  <si>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</si>
  <si>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</si>
  <si>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</si>
  <si>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</si>
  <si>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</si>
  <si>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</si>
  <si>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</si>
  <si>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</si>
  <si>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</si>
  <si>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</si>
  <si>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</si>
  <si>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</si>
  <si>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</si>
  <si>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</si>
  <si>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</si>
  <si>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</si>
  <si>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</si>
  <si>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</si>
  <si>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</si>
  <si>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</si>
  <si>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Jánošíkova ulica</t>
  </si>
  <si>
    <t>STA</t>
  </si>
  <si>
    <t>1</t>
  </si>
  <si>
    <t>{b750e6a2-0d15-40ea-a56e-0e97856a0764}</t>
  </si>
  <si>
    <t>02</t>
  </si>
  <si>
    <t>Parkovisko Morovno</t>
  </si>
  <si>
    <t>{edb5347e-880d-4f8a-a4b3-973aef085e22}</t>
  </si>
  <si>
    <t>03</t>
  </si>
  <si>
    <t>Cesta v Novej Lehote</t>
  </si>
  <si>
    <t>{f83f2a93-236a-4f65-bed2-a31d1bb599ea}</t>
  </si>
  <si>
    <t>KRYCÍ LIST ROZPOČTU</t>
  </si>
  <si>
    <t>Objekt:</t>
  </si>
  <si>
    <t>01 - Jánošíkova ulica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</si>
  <si>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</si>
  <si>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</si>
  <si>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</si>
  <si>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</si>
  <si>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</si>
  <si>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</si>
  <si>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</si>
  <si>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</si>
  <si>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</si>
  <si>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</si>
  <si>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</si>
  <si>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</si>
  <si>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</si>
  <si>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</si>
  <si>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</si>
  <si>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</si>
  <si>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</si>
  <si>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</si>
  <si>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</si>
  <si>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</si>
  <si>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</si>
  <si>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</si>
  <si>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</si>
  <si>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</si>
  <si>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</si>
  <si>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</si>
  <si>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</si>
  <si>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</si>
  <si>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</si>
  <si>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</si>
  <si>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113107132.S</t>
  </si>
  <si>
    <t>Odstránenie krytu v ploche do 200 m2 z betónu prostého, hr. vrstvy 150 do 300 mm,  -0,50000t</t>
  </si>
  <si>
    <t>m2</t>
  </si>
  <si>
    <t>4</t>
  </si>
  <si>
    <t>2</t>
  </si>
  <si>
    <t>-388060588</t>
  </si>
  <si>
    <t>113107143.S</t>
  </si>
  <si>
    <t>Odstránenie krytu asfaltového v ploche do 200 m2, hr. nad 100 do 150 mm,  -0,31600t</t>
  </si>
  <si>
    <t>-2141826131</t>
  </si>
  <si>
    <t>3</t>
  </si>
  <si>
    <t>113307123.S</t>
  </si>
  <si>
    <t>Odstránenie podkladu v ploche do 200 m2 z kameniva hrubého drveného, hr.200 do 300 mm,  -0,40000t</t>
  </si>
  <si>
    <t>1809178371</t>
  </si>
  <si>
    <t>122201101.S</t>
  </si>
  <si>
    <t>Odkopávka a prekopávka nezapažená v hornine 3, do 100 m3</t>
  </si>
  <si>
    <t>m3</t>
  </si>
  <si>
    <t>395661969</t>
  </si>
  <si>
    <t>5</t>
  </si>
  <si>
    <t>162501102.S</t>
  </si>
  <si>
    <t>Vodorovné premiestnenie výkopku po spevnenej ceste z horniny tr.1-4, do 100 m3 na vzdialenosť do 3000 m</t>
  </si>
  <si>
    <t>1191435147</t>
  </si>
  <si>
    <t>6</t>
  </si>
  <si>
    <t>162501105.S</t>
  </si>
  <si>
    <t>Vodorovné premiestnenie výkopku po spevnenej ceste z horniny tr.1-4, do 100 m3, príplatok k cene za každých ďalšich a začatých 1000 m</t>
  </si>
  <si>
    <t>-552977255</t>
  </si>
  <si>
    <t>7</t>
  </si>
  <si>
    <t>171209002.S</t>
  </si>
  <si>
    <t>Poplatok za skladovanie - zemina a kamenivo (17 05) ostatné</t>
  </si>
  <si>
    <t>t</t>
  </si>
  <si>
    <t>-849238883</t>
  </si>
  <si>
    <t>8</t>
  </si>
  <si>
    <t>181101102.S</t>
  </si>
  <si>
    <t>Úprava pláne v zárezoch v hornine 1-4 so zhutnením</t>
  </si>
  <si>
    <t>-1787631696</t>
  </si>
  <si>
    <t>Zakladanie</t>
  </si>
  <si>
    <t>9</t>
  </si>
  <si>
    <t>273351217.S</t>
  </si>
  <si>
    <t>Debnenie stien základových dosiek, zhotovenie-tradičné</t>
  </si>
  <si>
    <t>486418805</t>
  </si>
  <si>
    <t>10</t>
  </si>
  <si>
    <t>273351218.S</t>
  </si>
  <si>
    <t>Debnenie stien základových dosiek, odstránenie-tradičné</t>
  </si>
  <si>
    <t>-1319218111</t>
  </si>
  <si>
    <t>Zvislé a kompletné konštrukcie</t>
  </si>
  <si>
    <t>11</t>
  </si>
  <si>
    <t>388381112.S</t>
  </si>
  <si>
    <t>Kanály voľné betónové, so základovou doskou,vnút.prierez do 300x300 mm</t>
  </si>
  <si>
    <t>m</t>
  </si>
  <si>
    <t>-1459889693</t>
  </si>
  <si>
    <t>Komunikácie</t>
  </si>
  <si>
    <t>12</t>
  </si>
  <si>
    <t>564762111.S</t>
  </si>
  <si>
    <t>Podklad alebo kryt z kameniva hrubého drveného veľ. 32-63 mm (vibr.štrk) po zhut.hr. 200 mm</t>
  </si>
  <si>
    <t>-1194317199</t>
  </si>
  <si>
    <t>13</t>
  </si>
  <si>
    <t>564861111.S</t>
  </si>
  <si>
    <t>Podklad zo štrkodrviny s rozprestretím a zhutnením, po zhutnení hr. 200 mm</t>
  </si>
  <si>
    <t>471101664</t>
  </si>
  <si>
    <t>14</t>
  </si>
  <si>
    <t>581120315.S</t>
  </si>
  <si>
    <t>Kryt cementobetónový cestných komunikácií skupiny CB III pre TDZ IV, V a VI, hr. 150 mm</t>
  </si>
  <si>
    <t>1086285768</t>
  </si>
  <si>
    <t>Ostatné konštrukcie a práce-búranie</t>
  </si>
  <si>
    <t>15</t>
  </si>
  <si>
    <t>919716111.S</t>
  </si>
  <si>
    <t xml:space="preserve">Oceľová výstuž cementobet. krytu zo zvar. sietí KARI </t>
  </si>
  <si>
    <t>-300648595</t>
  </si>
  <si>
    <t>16</t>
  </si>
  <si>
    <t>919722111.S</t>
  </si>
  <si>
    <t>Dilatačné škáry rezané v cementobet. kryte priečne rezanie škár šírky 2 až 5 mm</t>
  </si>
  <si>
    <t>2126715136</t>
  </si>
  <si>
    <t>17</t>
  </si>
  <si>
    <t>919726541.S</t>
  </si>
  <si>
    <t>Tesnenie dilatačných škár zálievkou za studena pre komôrku bez tesniaceho profilu š. 5 mm hl. 15 mm</t>
  </si>
  <si>
    <t>-765687328</t>
  </si>
  <si>
    <t>18</t>
  </si>
  <si>
    <t>919735113.S</t>
  </si>
  <si>
    <t>Rezanie existujúceho asfaltového krytu alebo podkladu hĺbky nad 100 do 150 mm</t>
  </si>
  <si>
    <t>-1918869167</t>
  </si>
  <si>
    <t>19</t>
  </si>
  <si>
    <t>919735123.S</t>
  </si>
  <si>
    <t>Rezanie existujúceho betónového krytu alebo podkladu hĺbky nad 100 do 150 mm</t>
  </si>
  <si>
    <t>-357507790</t>
  </si>
  <si>
    <t>979084216.S</t>
  </si>
  <si>
    <t>Vodorovná doprava vybúraných hmôt po suchu bez naloženia, ale so zložením na vzdialenosť do 5 km</t>
  </si>
  <si>
    <t>-1092440766</t>
  </si>
  <si>
    <t>21</t>
  </si>
  <si>
    <t>979087213.S</t>
  </si>
  <si>
    <t>Nakladanie na dopravné prostriedky pre vodorovnú dopravu vybúraných hmôt</t>
  </si>
  <si>
    <t>-549683003</t>
  </si>
  <si>
    <t>22</t>
  </si>
  <si>
    <t>979089212.S</t>
  </si>
  <si>
    <t>Poplatok za skladovanie - bitúmenové zmesi, uholný decht, dechtové výrobky (17 03 ), ostatné</t>
  </si>
  <si>
    <t>774717367</t>
  </si>
  <si>
    <t>99</t>
  </si>
  <si>
    <t>Presun hmôt HSV</t>
  </si>
  <si>
    <t>23</t>
  </si>
  <si>
    <t>998224111.S</t>
  </si>
  <si>
    <t>Presun hmôt pre pozemné komunikácie s krytom monolitickým betónovým akejkoľvek dĺžky objektu</t>
  </si>
  <si>
    <t>1124395251</t>
  </si>
  <si>
    <t>PSV</t>
  </si>
  <si>
    <t>Práce a dodávky PSV</t>
  </si>
  <si>
    <t>767</t>
  </si>
  <si>
    <t>Konštrukcie doplnkové kovové</t>
  </si>
  <si>
    <t>24</t>
  </si>
  <si>
    <t>767995106.S</t>
  </si>
  <si>
    <t>Montáž ostatných atypických kovových stavebných doplnkových konštrukcií nad 100 do 250 kg</t>
  </si>
  <si>
    <t>kg</t>
  </si>
  <si>
    <t>817333188</t>
  </si>
  <si>
    <t>25</t>
  </si>
  <si>
    <t>M</t>
  </si>
  <si>
    <t>žľab</t>
  </si>
  <si>
    <t>Dodávka rámu a krycej mreže rigolu</t>
  </si>
  <si>
    <t>32</t>
  </si>
  <si>
    <t>-697391837</t>
  </si>
  <si>
    <t>Ulica Jánošíkova, C-KN p. č. 4430, k. ú. Handlová</t>
  </si>
  <si>
    <t>Oprava mestskej komunikácie</t>
  </si>
  <si>
    <t xml:space="preserve">Objednávateľ: </t>
  </si>
  <si>
    <t>Mesto Handlová, Námestie baníkov č. 7, 972 51 Handlová</t>
  </si>
  <si>
    <t>Handlová, Jánošíkova č. 2 - 26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</si>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</sst>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 CE"/>
      <family val="2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0" fillId="0" borderId="0" xfId="0" applyProtection="1"/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8" fillId="4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5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/>
    </xf>
    <xf numFmtId="166" fontId="19" fillId="0" borderId="20" xfId="0" applyNumberFormat="1" applyFont="1" applyBorder="1" applyAlignment="1">
      <alignment vertical="center"/>
    </xf>
    <xf numFmtId="166" fontId="19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18" fillId="4" borderId="6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right" vertical="center"/>
    </xf>
    <xf numFmtId="0" fontId="18" fillId="4" borderId="8" xfId="0" applyFont="1" applyFill="1" applyBorder="1" applyAlignment="1">
      <alignment horizontal="left"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2" t="s">
        <v>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72" t="s">
        <v>12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74" t="s">
        <v>14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6" t="e">
        <f>ROUND(AG94,2)</f>
        <v>#REF!</v>
      </c>
      <c r="AL26" s="177"/>
      <c r="AM26" s="177"/>
      <c r="AN26" s="177"/>
      <c r="AO26" s="17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8" t="s">
        <v>30</v>
      </c>
      <c r="M28" s="178"/>
      <c r="N28" s="178"/>
      <c r="O28" s="178"/>
      <c r="P28" s="178"/>
      <c r="Q28" s="26"/>
      <c r="R28" s="26"/>
      <c r="S28" s="26"/>
      <c r="T28" s="26"/>
      <c r="U28" s="26"/>
      <c r="V28" s="26"/>
      <c r="W28" s="178" t="s">
        <v>31</v>
      </c>
      <c r="X28" s="178"/>
      <c r="Y28" s="178"/>
      <c r="Z28" s="178"/>
      <c r="AA28" s="178"/>
      <c r="AB28" s="178"/>
      <c r="AC28" s="178"/>
      <c r="AD28" s="178"/>
      <c r="AE28" s="178"/>
      <c r="AF28" s="26"/>
      <c r="AG28" s="26"/>
      <c r="AH28" s="26"/>
      <c r="AI28" s="26"/>
      <c r="AJ28" s="26"/>
      <c r="AK28" s="178" t="s">
        <v>32</v>
      </c>
      <c r="AL28" s="178"/>
      <c r="AM28" s="178"/>
      <c r="AN28" s="178"/>
      <c r="AO28" s="178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32" t="s">
        <v>34</v>
      </c>
      <c r="L29" s="181">
        <v>0.2</v>
      </c>
      <c r="M29" s="180"/>
      <c r="N29" s="180"/>
      <c r="O29" s="180"/>
      <c r="P29" s="180"/>
      <c r="W29" s="179" t="e">
        <f>ROUND(AZ94, 2)</f>
        <v>#REF!</v>
      </c>
      <c r="X29" s="180"/>
      <c r="Y29" s="180"/>
      <c r="Z29" s="180"/>
      <c r="AA29" s="180"/>
      <c r="AB29" s="180"/>
      <c r="AC29" s="180"/>
      <c r="AD29" s="180"/>
      <c r="AE29" s="180"/>
      <c r="AK29" s="179" t="e">
        <f>ROUND(AV94, 2)</f>
        <v>#REF!</v>
      </c>
      <c r="AL29" s="180"/>
      <c r="AM29" s="180"/>
      <c r="AN29" s="180"/>
      <c r="AO29" s="180"/>
      <c r="AR29" s="31"/>
    </row>
    <row r="30" spans="1:71" s="3" customFormat="1" ht="14.45" customHeight="1">
      <c r="B30" s="31"/>
      <c r="F30" s="32" t="s">
        <v>35</v>
      </c>
      <c r="L30" s="181">
        <v>0.2</v>
      </c>
      <c r="M30" s="180"/>
      <c r="N30" s="180"/>
      <c r="O30" s="180"/>
      <c r="P30" s="180"/>
      <c r="W30" s="179" t="e">
        <f>ROUND(BA94, 2)</f>
        <v>#REF!</v>
      </c>
      <c r="X30" s="180"/>
      <c r="Y30" s="180"/>
      <c r="Z30" s="180"/>
      <c r="AA30" s="180"/>
      <c r="AB30" s="180"/>
      <c r="AC30" s="180"/>
      <c r="AD30" s="180"/>
      <c r="AE30" s="180"/>
      <c r="AK30" s="179" t="e">
        <f>ROUND(AW94, 2)</f>
        <v>#REF!</v>
      </c>
      <c r="AL30" s="180"/>
      <c r="AM30" s="180"/>
      <c r="AN30" s="180"/>
      <c r="AO30" s="180"/>
      <c r="AR30" s="31"/>
    </row>
    <row r="31" spans="1:71" s="3" customFormat="1" ht="14.45" hidden="1" customHeight="1">
      <c r="B31" s="31"/>
      <c r="F31" s="23" t="s">
        <v>36</v>
      </c>
      <c r="L31" s="181">
        <v>0.2</v>
      </c>
      <c r="M31" s="180"/>
      <c r="N31" s="180"/>
      <c r="O31" s="180"/>
      <c r="P31" s="180"/>
      <c r="W31" s="179" t="e">
        <f>ROUND(BB94, 2)</f>
        <v>#REF!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31"/>
    </row>
    <row r="32" spans="1:71" s="3" customFormat="1" ht="14.45" hidden="1" customHeight="1">
      <c r="B32" s="31"/>
      <c r="F32" s="23" t="s">
        <v>37</v>
      </c>
      <c r="L32" s="181">
        <v>0.2</v>
      </c>
      <c r="M32" s="180"/>
      <c r="N32" s="180"/>
      <c r="O32" s="180"/>
      <c r="P32" s="180"/>
      <c r="W32" s="179" t="e">
        <f>ROUND(BC94, 2)</f>
        <v>#REF!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31"/>
    </row>
    <row r="33" spans="1:57" s="3" customFormat="1" ht="14.45" hidden="1" customHeight="1">
      <c r="B33" s="31"/>
      <c r="F33" s="32" t="s">
        <v>38</v>
      </c>
      <c r="L33" s="181">
        <v>0</v>
      </c>
      <c r="M33" s="180"/>
      <c r="N33" s="180"/>
      <c r="O33" s="180"/>
      <c r="P33" s="180"/>
      <c r="W33" s="179" t="e">
        <f>ROUND(BD94, 2)</f>
        <v>#REF!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3"/>
      <c r="D35" s="34" t="s">
        <v>39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40</v>
      </c>
      <c r="U35" s="35"/>
      <c r="V35" s="35"/>
      <c r="W35" s="35"/>
      <c r="X35" s="202" t="s">
        <v>41</v>
      </c>
      <c r="Y35" s="203"/>
      <c r="Z35" s="203"/>
      <c r="AA35" s="203"/>
      <c r="AB35" s="203"/>
      <c r="AC35" s="35"/>
      <c r="AD35" s="35"/>
      <c r="AE35" s="35"/>
      <c r="AF35" s="35"/>
      <c r="AG35" s="35"/>
      <c r="AH35" s="35"/>
      <c r="AI35" s="35"/>
      <c r="AJ35" s="35"/>
      <c r="AK35" s="204" t="e">
        <f>SUM(AK26:AK33)</f>
        <v>#REF!</v>
      </c>
      <c r="AL35" s="203"/>
      <c r="AM35" s="203"/>
      <c r="AN35" s="203"/>
      <c r="AO35" s="205"/>
      <c r="AP35" s="33"/>
      <c r="AQ35" s="33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7"/>
      <c r="D49" s="38" t="s">
        <v>42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43</v>
      </c>
      <c r="AI49" s="39"/>
      <c r="AJ49" s="39"/>
      <c r="AK49" s="39"/>
      <c r="AL49" s="39"/>
      <c r="AM49" s="39"/>
      <c r="AN49" s="39"/>
      <c r="AO49" s="39"/>
      <c r="AR49" s="37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0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0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0" t="s">
        <v>44</v>
      </c>
      <c r="AI60" s="29"/>
      <c r="AJ60" s="29"/>
      <c r="AK60" s="29"/>
      <c r="AL60" s="29"/>
      <c r="AM60" s="40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8" t="s">
        <v>46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47</v>
      </c>
      <c r="AI64" s="41"/>
      <c r="AJ64" s="41"/>
      <c r="AK64" s="41"/>
      <c r="AL64" s="41"/>
      <c r="AM64" s="41"/>
      <c r="AN64" s="41"/>
      <c r="AO64" s="41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0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0" t="s">
        <v>44</v>
      </c>
      <c r="AI75" s="29"/>
      <c r="AJ75" s="29"/>
      <c r="AK75" s="29"/>
      <c r="AL75" s="29"/>
      <c r="AM75" s="40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7"/>
      <c r="BE77" s="26"/>
    </row>
    <row r="81" spans="1:91" s="2" customFormat="1" ht="6.95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6"/>
      <c r="C84" s="23" t="s">
        <v>11</v>
      </c>
      <c r="L84" s="4" t="str">
        <f>K5</f>
        <v>M158</v>
      </c>
      <c r="AR84" s="46"/>
    </row>
    <row r="85" spans="1:91" s="5" customFormat="1" ht="36.950000000000003" customHeight="1">
      <c r="B85" s="47"/>
      <c r="C85" s="48" t="s">
        <v>13</v>
      </c>
      <c r="L85" s="193" t="str">
        <f>K6</f>
        <v>Handlová - komunikácie 2022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7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9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95" t="str">
        <f>IF(AN8= "","",AN8)</f>
        <v>10. 3. 2022</v>
      </c>
      <c r="AN87" s="19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96" t="str">
        <f>IF(E17="","",E17)</f>
        <v xml:space="preserve"> </v>
      </c>
      <c r="AN89" s="197"/>
      <c r="AO89" s="197"/>
      <c r="AP89" s="197"/>
      <c r="AQ89" s="26"/>
      <c r="AR89" s="27"/>
      <c r="AS89" s="198" t="s">
        <v>49</v>
      </c>
      <c r="AT89" s="199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96" t="str">
        <f>IF(E20="","",E20)</f>
        <v xml:space="preserve"> </v>
      </c>
      <c r="AN90" s="197"/>
      <c r="AO90" s="197"/>
      <c r="AP90" s="197"/>
      <c r="AQ90" s="26"/>
      <c r="AR90" s="27"/>
      <c r="AS90" s="200"/>
      <c r="AT90" s="201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00"/>
      <c r="AT91" s="201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6"/>
    </row>
    <row r="92" spans="1:91" s="2" customFormat="1" ht="29.25" customHeight="1">
      <c r="A92" s="26"/>
      <c r="B92" s="27"/>
      <c r="C92" s="185" t="s">
        <v>50</v>
      </c>
      <c r="D92" s="186"/>
      <c r="E92" s="186"/>
      <c r="F92" s="186"/>
      <c r="G92" s="186"/>
      <c r="H92" s="55"/>
      <c r="I92" s="187" t="s">
        <v>51</v>
      </c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8" t="s">
        <v>52</v>
      </c>
      <c r="AH92" s="186"/>
      <c r="AI92" s="186"/>
      <c r="AJ92" s="186"/>
      <c r="AK92" s="186"/>
      <c r="AL92" s="186"/>
      <c r="AM92" s="186"/>
      <c r="AN92" s="187" t="s">
        <v>53</v>
      </c>
      <c r="AO92" s="186"/>
      <c r="AP92" s="189"/>
      <c r="AQ92" s="56" t="s">
        <v>54</v>
      </c>
      <c r="AR92" s="27"/>
      <c r="AS92" s="57" t="s">
        <v>55</v>
      </c>
      <c r="AT92" s="58" t="s">
        <v>56</v>
      </c>
      <c r="AU92" s="58" t="s">
        <v>57</v>
      </c>
      <c r="AV92" s="58" t="s">
        <v>58</v>
      </c>
      <c r="AW92" s="58" t="s">
        <v>59</v>
      </c>
      <c r="AX92" s="58" t="s">
        <v>60</v>
      </c>
      <c r="AY92" s="58" t="s">
        <v>61</v>
      </c>
      <c r="AZ92" s="58" t="s">
        <v>62</v>
      </c>
      <c r="BA92" s="58" t="s">
        <v>63</v>
      </c>
      <c r="BB92" s="58" t="s">
        <v>64</v>
      </c>
      <c r="BC92" s="58" t="s">
        <v>65</v>
      </c>
      <c r="BD92" s="59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6"/>
    </row>
    <row r="94" spans="1:91" s="6" customFormat="1" ht="32.450000000000003" customHeight="1">
      <c r="B94" s="63"/>
      <c r="C94" s="64" t="s">
        <v>67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0" t="e">
        <f>ROUND(SUM(AG95:AG97),2)</f>
        <v>#REF!</v>
      </c>
      <c r="AH94" s="190"/>
      <c r="AI94" s="190"/>
      <c r="AJ94" s="190"/>
      <c r="AK94" s="190"/>
      <c r="AL94" s="190"/>
      <c r="AM94" s="190"/>
      <c r="AN94" s="191" t="e">
        <f>SUM(AG94,AT94)</f>
        <v>#REF!</v>
      </c>
      <c r="AO94" s="191"/>
      <c r="AP94" s="191"/>
      <c r="AQ94" s="67" t="s">
        <v>1</v>
      </c>
      <c r="AR94" s="63"/>
      <c r="AS94" s="68">
        <f>ROUND(SUM(AS95:AS97),2)</f>
        <v>0</v>
      </c>
      <c r="AT94" s="69" t="e">
        <f>ROUND(SUM(AV94:AW94),2)</f>
        <v>#REF!</v>
      </c>
      <c r="AU94" s="70" t="e">
        <f>ROUND(SUM(AU95:AU97),5)</f>
        <v>#REF!</v>
      </c>
      <c r="AV94" s="69" t="e">
        <f>ROUND(AZ94*L29,2)</f>
        <v>#REF!</v>
      </c>
      <c r="AW94" s="69" t="e">
        <f>ROUND(BA94*L30,2)</f>
        <v>#REF!</v>
      </c>
      <c r="AX94" s="69" t="e">
        <f>ROUND(BB94*L29,2)</f>
        <v>#REF!</v>
      </c>
      <c r="AY94" s="69" t="e">
        <f>ROUND(BC94*L30,2)</f>
        <v>#REF!</v>
      </c>
      <c r="AZ94" s="69" t="e">
        <f>ROUND(SUM(AZ95:AZ97),2)</f>
        <v>#REF!</v>
      </c>
      <c r="BA94" s="69" t="e">
        <f>ROUND(SUM(BA95:BA97),2)</f>
        <v>#REF!</v>
      </c>
      <c r="BB94" s="69" t="e">
        <f>ROUND(SUM(BB95:BB97),2)</f>
        <v>#REF!</v>
      </c>
      <c r="BC94" s="69" t="e">
        <f>ROUND(SUM(BC95:BC97),2)</f>
        <v>#REF!</v>
      </c>
      <c r="BD94" s="71" t="e">
        <f>ROUND(SUM(BD95:BD97),2)</f>
        <v>#REF!</v>
      </c>
      <c r="BS94" s="72" t="s">
        <v>68</v>
      </c>
      <c r="BT94" s="72" t="s">
        <v>69</v>
      </c>
      <c r="BU94" s="73" t="s">
        <v>70</v>
      </c>
      <c r="BV94" s="72" t="s">
        <v>71</v>
      </c>
      <c r="BW94" s="72" t="s">
        <v>4</v>
      </c>
      <c r="BX94" s="72" t="s">
        <v>72</v>
      </c>
      <c r="CL94" s="72" t="s">
        <v>1</v>
      </c>
    </row>
    <row r="95" spans="1:91" s="7" customFormat="1" ht="16.5" customHeight="1">
      <c r="A95" s="74" t="s">
        <v>73</v>
      </c>
      <c r="B95" s="75"/>
      <c r="C95" s="76"/>
      <c r="D95" s="184" t="s">
        <v>74</v>
      </c>
      <c r="E95" s="184"/>
      <c r="F95" s="184"/>
      <c r="G95" s="184"/>
      <c r="H95" s="184"/>
      <c r="I95" s="77"/>
      <c r="J95" s="184" t="s">
        <v>75</v>
      </c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2">
        <f>'01 - Jánošíkova ulica'!J30</f>
        <v>0</v>
      </c>
      <c r="AH95" s="183"/>
      <c r="AI95" s="183"/>
      <c r="AJ95" s="183"/>
      <c r="AK95" s="183"/>
      <c r="AL95" s="183"/>
      <c r="AM95" s="183"/>
      <c r="AN95" s="182">
        <f>SUM(AG95,AT95)</f>
        <v>0</v>
      </c>
      <c r="AO95" s="183"/>
      <c r="AP95" s="183"/>
      <c r="AQ95" s="78" t="s">
        <v>76</v>
      </c>
      <c r="AR95" s="75"/>
      <c r="AS95" s="79">
        <v>0</v>
      </c>
      <c r="AT95" s="80">
        <f>ROUND(SUM(AV95:AW95),2)</f>
        <v>0</v>
      </c>
      <c r="AU95" s="81">
        <f>'01 - Jánošíkova ulica'!P125</f>
        <v>2041.3984220000002</v>
      </c>
      <c r="AV95" s="80">
        <f>'01 - Jánošíkova ulica'!J33</f>
        <v>0</v>
      </c>
      <c r="AW95" s="80">
        <f>'01 - Jánošíkova ulica'!J34</f>
        <v>0</v>
      </c>
      <c r="AX95" s="80">
        <f>'01 - Jánošíkova ulica'!J35</f>
        <v>0</v>
      </c>
      <c r="AY95" s="80">
        <f>'01 - Jánošíkova ulica'!J36</f>
        <v>0</v>
      </c>
      <c r="AZ95" s="80">
        <f>'01 - Jánošíkova ulica'!F33</f>
        <v>0</v>
      </c>
      <c r="BA95" s="80">
        <f>'01 - Jánošíkova ulica'!F34</f>
        <v>0</v>
      </c>
      <c r="BB95" s="80">
        <f>'01 - Jánošíkova ulica'!F35</f>
        <v>0</v>
      </c>
      <c r="BC95" s="80">
        <f>'01 - Jánošíkova ulica'!F36</f>
        <v>0</v>
      </c>
      <c r="BD95" s="82">
        <f>'01 - Jánošíkova ulica'!F37</f>
        <v>0</v>
      </c>
      <c r="BT95" s="83" t="s">
        <v>77</v>
      </c>
      <c r="BV95" s="83" t="s">
        <v>71</v>
      </c>
      <c r="BW95" s="83" t="s">
        <v>78</v>
      </c>
      <c r="BX95" s="83" t="s">
        <v>4</v>
      </c>
      <c r="CL95" s="83" t="s">
        <v>1</v>
      </c>
      <c r="CM95" s="83" t="s">
        <v>69</v>
      </c>
    </row>
    <row r="96" spans="1:91" s="7" customFormat="1" ht="16.5" customHeight="1">
      <c r="A96" s="74" t="s">
        <v>73</v>
      </c>
      <c r="B96" s="75"/>
      <c r="C96" s="76"/>
      <c r="D96" s="184" t="s">
        <v>79</v>
      </c>
      <c r="E96" s="184"/>
      <c r="F96" s="184"/>
      <c r="G96" s="184"/>
      <c r="H96" s="184"/>
      <c r="I96" s="77"/>
      <c r="J96" s="184" t="s">
        <v>80</v>
      </c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2" t="e">
        <f>#REF!</f>
        <v>#REF!</v>
      </c>
      <c r="AH96" s="183"/>
      <c r="AI96" s="183"/>
      <c r="AJ96" s="183"/>
      <c r="AK96" s="183"/>
      <c r="AL96" s="183"/>
      <c r="AM96" s="183"/>
      <c r="AN96" s="182" t="e">
        <f>SUM(AG96,AT96)</f>
        <v>#REF!</v>
      </c>
      <c r="AO96" s="183"/>
      <c r="AP96" s="183"/>
      <c r="AQ96" s="78" t="s">
        <v>76</v>
      </c>
      <c r="AR96" s="75"/>
      <c r="AS96" s="79">
        <v>0</v>
      </c>
      <c r="AT96" s="80" t="e">
        <f>ROUND(SUM(AV96:AW96),2)</f>
        <v>#REF!</v>
      </c>
      <c r="AU96" s="81" t="e">
        <f>#REF!</f>
        <v>#REF!</v>
      </c>
      <c r="AV96" s="80" t="e">
        <f>#REF!</f>
        <v>#REF!</v>
      </c>
      <c r="AW96" s="80" t="e">
        <f>#REF!</f>
        <v>#REF!</v>
      </c>
      <c r="AX96" s="80" t="e">
        <f>#REF!</f>
        <v>#REF!</v>
      </c>
      <c r="AY96" s="80" t="e">
        <f>#REF!</f>
        <v>#REF!</v>
      </c>
      <c r="AZ96" s="80" t="e">
        <f>#REF!</f>
        <v>#REF!</v>
      </c>
      <c r="BA96" s="80" t="e">
        <f>#REF!</f>
        <v>#REF!</v>
      </c>
      <c r="BB96" s="80" t="e">
        <f>#REF!</f>
        <v>#REF!</v>
      </c>
      <c r="BC96" s="80" t="e">
        <f>#REF!</f>
        <v>#REF!</v>
      </c>
      <c r="BD96" s="82" t="e">
        <f>#REF!</f>
        <v>#REF!</v>
      </c>
      <c r="BT96" s="83" t="s">
        <v>77</v>
      </c>
      <c r="BV96" s="83" t="s">
        <v>71</v>
      </c>
      <c r="BW96" s="83" t="s">
        <v>81</v>
      </c>
      <c r="BX96" s="83" t="s">
        <v>4</v>
      </c>
      <c r="CL96" s="83" t="s">
        <v>1</v>
      </c>
      <c r="CM96" s="83" t="s">
        <v>69</v>
      </c>
    </row>
    <row r="97" spans="1:91" s="7" customFormat="1" ht="16.5" customHeight="1">
      <c r="A97" s="74" t="s">
        <v>73</v>
      </c>
      <c r="B97" s="75"/>
      <c r="C97" s="76"/>
      <c r="D97" s="184" t="s">
        <v>82</v>
      </c>
      <c r="E97" s="184"/>
      <c r="F97" s="184"/>
      <c r="G97" s="184"/>
      <c r="H97" s="184"/>
      <c r="I97" s="77"/>
      <c r="J97" s="184" t="s">
        <v>83</v>
      </c>
      <c r="K97" s="184"/>
      <c r="L97" s="184"/>
      <c r="M97" s="184"/>
      <c r="N97" s="184"/>
      <c r="O97" s="184"/>
      <c r="P97" s="184"/>
      <c r="Q97" s="184"/>
      <c r="R97" s="184"/>
      <c r="S97" s="184"/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2" t="e">
        <f>#REF!</f>
        <v>#REF!</v>
      </c>
      <c r="AH97" s="183"/>
      <c r="AI97" s="183"/>
      <c r="AJ97" s="183"/>
      <c r="AK97" s="183"/>
      <c r="AL97" s="183"/>
      <c r="AM97" s="183"/>
      <c r="AN97" s="182" t="e">
        <f>SUM(AG97,AT97)</f>
        <v>#REF!</v>
      </c>
      <c r="AO97" s="183"/>
      <c r="AP97" s="183"/>
      <c r="AQ97" s="78" t="s">
        <v>76</v>
      </c>
      <c r="AR97" s="75"/>
      <c r="AS97" s="84">
        <v>0</v>
      </c>
      <c r="AT97" s="85" t="e">
        <f>ROUND(SUM(AV97:AW97),2)</f>
        <v>#REF!</v>
      </c>
      <c r="AU97" s="86" t="e">
        <f>#REF!</f>
        <v>#REF!</v>
      </c>
      <c r="AV97" s="85" t="e">
        <f>#REF!</f>
        <v>#REF!</v>
      </c>
      <c r="AW97" s="85" t="e">
        <f>#REF!</f>
        <v>#REF!</v>
      </c>
      <c r="AX97" s="85" t="e">
        <f>#REF!</f>
        <v>#REF!</v>
      </c>
      <c r="AY97" s="85" t="e">
        <f>#REF!</f>
        <v>#REF!</v>
      </c>
      <c r="AZ97" s="85" t="e">
        <f>#REF!</f>
        <v>#REF!</v>
      </c>
      <c r="BA97" s="85" t="e">
        <f>#REF!</f>
        <v>#REF!</v>
      </c>
      <c r="BB97" s="85" t="e">
        <f>#REF!</f>
        <v>#REF!</v>
      </c>
      <c r="BC97" s="85" t="e">
        <f>#REF!</f>
        <v>#REF!</v>
      </c>
      <c r="BD97" s="87" t="e">
        <f>#REF!</f>
        <v>#REF!</v>
      </c>
      <c r="BT97" s="83" t="s">
        <v>77</v>
      </c>
      <c r="BV97" s="83" t="s">
        <v>71</v>
      </c>
      <c r="BW97" s="83" t="s">
        <v>84</v>
      </c>
      <c r="BX97" s="83" t="s">
        <v>4</v>
      </c>
      <c r="CL97" s="83" t="s">
        <v>1</v>
      </c>
      <c r="CM97" s="83" t="s">
        <v>69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6.95" customHeight="1">
      <c r="A99" s="26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01 - Jánošíkova ulica'!C2" display="/" xr:uid="{00000000-0004-0000-0000-000000000000}"/>
    <hyperlink ref="A96" location="'02 - Parkovisko Morovno'!C2" display="/" xr:uid="{00000000-0004-0000-0000-000001000000}"/>
    <hyperlink ref="A97" location="'03 - Cesta v Novej Lehote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60"/>
  <sheetViews>
    <sheetView showGridLines="0" tabSelected="1" topLeftCell="A153" zoomScaleNormal="100" workbookViewId="0">
      <selection activeCell="W122" sqref="W12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8"/>
    </row>
    <row r="2" spans="1:46" s="1" customFormat="1" ht="36.950000000000003" customHeight="1">
      <c r="L2" s="192" t="s">
        <v>5</v>
      </c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4" t="s">
        <v>78</v>
      </c>
    </row>
    <row r="3" spans="1:46" s="1" customFormat="1" ht="6.95" hidden="1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hidden="1" customHeight="1">
      <c r="B4" s="17"/>
      <c r="D4" s="18" t="s">
        <v>85</v>
      </c>
      <c r="L4" s="17"/>
      <c r="M4" s="89" t="s">
        <v>9</v>
      </c>
      <c r="AT4" s="14" t="s">
        <v>3</v>
      </c>
    </row>
    <row r="5" spans="1:46" s="1" customFormat="1" ht="6.95" hidden="1" customHeight="1">
      <c r="B5" s="17"/>
      <c r="L5" s="17"/>
    </row>
    <row r="6" spans="1:46" s="1" customFormat="1" ht="12" hidden="1" customHeight="1">
      <c r="B6" s="17"/>
      <c r="D6" s="23" t="s">
        <v>13</v>
      </c>
      <c r="L6" s="17"/>
    </row>
    <row r="7" spans="1:46" s="1" customFormat="1" ht="16.5" hidden="1" customHeight="1">
      <c r="B7" s="17"/>
      <c r="E7" s="210" t="str">
        <f>'Rekapitulácia stavby'!K6</f>
        <v>Handlová - komunikácie 2022</v>
      </c>
      <c r="F7" s="211"/>
      <c r="G7" s="211"/>
      <c r="H7" s="211"/>
      <c r="L7" s="17"/>
    </row>
    <row r="8" spans="1:46" s="2" customFormat="1" ht="12" hidden="1" customHeight="1">
      <c r="A8" s="26"/>
      <c r="B8" s="27"/>
      <c r="C8" s="26"/>
      <c r="D8" s="23" t="s">
        <v>86</v>
      </c>
      <c r="E8" s="26"/>
      <c r="F8" s="26"/>
      <c r="G8" s="26"/>
      <c r="H8" s="26"/>
      <c r="I8" s="26"/>
      <c r="J8" s="26"/>
      <c r="K8" s="26"/>
      <c r="L8" s="37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hidden="1" customHeight="1">
      <c r="A9" s="26"/>
      <c r="B9" s="27"/>
      <c r="C9" s="26"/>
      <c r="D9" s="26"/>
      <c r="E9" s="193" t="s">
        <v>87</v>
      </c>
      <c r="F9" s="206"/>
      <c r="G9" s="206"/>
      <c r="H9" s="206"/>
      <c r="I9" s="26"/>
      <c r="J9" s="26"/>
      <c r="K9" s="26"/>
      <c r="L9" s="37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idden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7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hidden="1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7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hidden="1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0" t="str">
        <f>'Rekapitulácia stavby'!AN8</f>
        <v>10. 3. 2022</v>
      </c>
      <c r="K12" s="26"/>
      <c r="L12" s="37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hidden="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7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hidden="1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 t="str">
        <f>IF('Rekapitulácia stavby'!AN10="","",'Rekapitulácia stavby'!AN10)</f>
        <v/>
      </c>
      <c r="K14" s="26"/>
      <c r="L14" s="37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hidden="1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23</v>
      </c>
      <c r="J15" s="21" t="str">
        <f>IF('Rekapitulácia stavby'!AN11="","",'Rekapitulácia stavby'!AN11)</f>
        <v/>
      </c>
      <c r="K15" s="26"/>
      <c r="L15" s="37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hidden="1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52" s="2" customFormat="1" ht="12" hidden="1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22</v>
      </c>
      <c r="J17" s="21" t="str">
        <f>'Rekapitulácia stavby'!AN13</f>
        <v/>
      </c>
      <c r="K17" s="26"/>
      <c r="L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52" s="2" customFormat="1" ht="18" hidden="1" customHeight="1">
      <c r="A18" s="26"/>
      <c r="B18" s="27"/>
      <c r="C18" s="26"/>
      <c r="D18" s="26"/>
      <c r="E18" s="172" t="str">
        <f>'Rekapitulácia stavby'!E14</f>
        <v xml:space="preserve"> </v>
      </c>
      <c r="F18" s="172"/>
      <c r="G18" s="172"/>
      <c r="H18" s="172"/>
      <c r="I18" s="23" t="s">
        <v>23</v>
      </c>
      <c r="J18" s="21" t="str">
        <f>'Rekapitulácia stavby'!AN14</f>
        <v/>
      </c>
      <c r="K18" s="26"/>
      <c r="L18" s="3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52" s="2" customFormat="1" ht="6.95" hidden="1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7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52" s="2" customFormat="1" ht="12" hidden="1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3" t="s">
        <v>22</v>
      </c>
      <c r="J20" s="21" t="str">
        <f>IF('Rekapitulácia stavby'!AN16="","",'Rekapitulácia stavby'!AN16)</f>
        <v/>
      </c>
      <c r="K20" s="26"/>
      <c r="L20" s="37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52" s="2" customFormat="1" ht="18" hidden="1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23</v>
      </c>
      <c r="J21" s="21" t="str">
        <f>IF('Rekapitulácia stavby'!AN17="","",'Rekapitulácia stavby'!AN17)</f>
        <v/>
      </c>
      <c r="K21" s="26"/>
      <c r="L21" s="37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52" s="2" customFormat="1" ht="6.95" hidden="1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7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52" s="2" customFormat="1" ht="12" hidden="1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3" t="s">
        <v>22</v>
      </c>
      <c r="J23" s="21" t="str">
        <f>IF('Rekapitulácia stavby'!AN19="","",'Rekapitulácia stavby'!AN19)</f>
        <v/>
      </c>
      <c r="K23" s="26"/>
      <c r="L23" s="37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52" s="2" customFormat="1" ht="18" hidden="1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23</v>
      </c>
      <c r="J24" s="21" t="str">
        <f>IF('Rekapitulácia stavby'!AN20="","",'Rekapitulácia stavby'!AN20)</f>
        <v/>
      </c>
      <c r="K24" s="26"/>
      <c r="L24" s="37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52" s="2" customFormat="1" ht="6.95" hidden="1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7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52" s="2" customFormat="1" ht="12" hidden="1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7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52" s="8" customFormat="1" ht="16.5" hidden="1" customHeight="1">
      <c r="A27" s="90"/>
      <c r="B27" s="91"/>
      <c r="C27" s="90"/>
      <c r="D27" s="90"/>
      <c r="E27" s="175" t="s">
        <v>1</v>
      </c>
      <c r="F27" s="175"/>
      <c r="G27" s="175"/>
      <c r="H27" s="175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52" s="2" customFormat="1" ht="6.95" hidden="1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7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52" s="2" customFormat="1" ht="6.95" hidden="1" customHeight="1">
      <c r="A29" s="26"/>
      <c r="B29" s="27"/>
      <c r="C29" s="26"/>
      <c r="D29" s="61"/>
      <c r="E29" s="61"/>
      <c r="F29" s="61"/>
      <c r="G29" s="61"/>
      <c r="H29" s="61"/>
      <c r="I29" s="61"/>
      <c r="J29" s="61"/>
      <c r="K29" s="61"/>
      <c r="L29" s="93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</row>
    <row r="30" spans="1:52" s="2" customFormat="1" ht="25.35" hidden="1" customHeight="1">
      <c r="A30" s="26"/>
      <c r="B30" s="27"/>
      <c r="C30" s="26"/>
      <c r="D30" s="95" t="s">
        <v>29</v>
      </c>
      <c r="E30" s="26"/>
      <c r="F30" s="26"/>
      <c r="G30" s="26"/>
      <c r="H30" s="26"/>
      <c r="I30" s="26"/>
      <c r="J30" s="66">
        <f>ROUND(J125, 2)</f>
        <v>0</v>
      </c>
      <c r="K30" s="26"/>
      <c r="L30" s="93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</row>
    <row r="31" spans="1:52" s="2" customFormat="1" ht="6.95" hidden="1" customHeight="1">
      <c r="A31" s="26"/>
      <c r="B31" s="27"/>
      <c r="C31" s="26"/>
      <c r="D31" s="61"/>
      <c r="E31" s="61"/>
      <c r="F31" s="61"/>
      <c r="G31" s="61"/>
      <c r="H31" s="61"/>
      <c r="I31" s="61"/>
      <c r="J31" s="61"/>
      <c r="K31" s="61"/>
      <c r="L31" s="37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52" s="2" customFormat="1" ht="14.45" hidden="1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52" s="2" customFormat="1" ht="14.45" hidden="1" customHeight="1">
      <c r="A33" s="26"/>
      <c r="B33" s="27"/>
      <c r="C33" s="26"/>
      <c r="D33" s="96" t="s">
        <v>33</v>
      </c>
      <c r="E33" s="32" t="s">
        <v>34</v>
      </c>
      <c r="F33" s="97">
        <f>ROUND((SUM(BE125:BE159)),  2)</f>
        <v>0</v>
      </c>
      <c r="G33" s="94"/>
      <c r="H33" s="94"/>
      <c r="I33" s="98">
        <v>0.2</v>
      </c>
      <c r="J33" s="97">
        <f>ROUND(((SUM(BE125:BE159))*I33),  2)</f>
        <v>0</v>
      </c>
      <c r="K33" s="26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</row>
    <row r="34" spans="1:52" s="2" customFormat="1" ht="14.45" hidden="1" customHeight="1">
      <c r="A34" s="26"/>
      <c r="B34" s="27"/>
      <c r="C34" s="26"/>
      <c r="D34" s="26"/>
      <c r="E34" s="32" t="s">
        <v>35</v>
      </c>
      <c r="F34" s="99">
        <f>ROUND((SUM(BF125:BF159)),  2)</f>
        <v>0</v>
      </c>
      <c r="G34" s="26"/>
      <c r="H34" s="26"/>
      <c r="I34" s="100">
        <v>0.2</v>
      </c>
      <c r="J34" s="99">
        <f>ROUND(((SUM(BF125:BF159))*I34),  2)</f>
        <v>0</v>
      </c>
      <c r="K34" s="26"/>
      <c r="L34" s="3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52" s="2" customFormat="1" ht="14.45" hidden="1" customHeight="1">
      <c r="A35" s="26"/>
      <c r="B35" s="27"/>
      <c r="C35" s="26"/>
      <c r="D35" s="26"/>
      <c r="E35" s="23" t="s">
        <v>36</v>
      </c>
      <c r="F35" s="99">
        <f>ROUND((SUM(BG125:BG159)),  2)</f>
        <v>0</v>
      </c>
      <c r="G35" s="26"/>
      <c r="H35" s="26"/>
      <c r="I35" s="100">
        <v>0.2</v>
      </c>
      <c r="J35" s="99">
        <f>0</f>
        <v>0</v>
      </c>
      <c r="K35" s="26"/>
      <c r="L35" s="37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52" s="2" customFormat="1" ht="14.45" hidden="1" customHeight="1">
      <c r="A36" s="26"/>
      <c r="B36" s="27"/>
      <c r="C36" s="26"/>
      <c r="D36" s="26"/>
      <c r="E36" s="23" t="s">
        <v>37</v>
      </c>
      <c r="F36" s="99">
        <f>ROUND((SUM(BH125:BH159)),  2)</f>
        <v>0</v>
      </c>
      <c r="G36" s="26"/>
      <c r="H36" s="26"/>
      <c r="I36" s="100">
        <v>0.2</v>
      </c>
      <c r="J36" s="99">
        <f>0</f>
        <v>0</v>
      </c>
      <c r="K36" s="26"/>
      <c r="L36" s="37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52" s="2" customFormat="1" ht="14.45" hidden="1" customHeight="1">
      <c r="A37" s="26"/>
      <c r="B37" s="27"/>
      <c r="C37" s="26"/>
      <c r="D37" s="26"/>
      <c r="E37" s="32" t="s">
        <v>38</v>
      </c>
      <c r="F37" s="97">
        <f>ROUND((SUM(BI125:BI159)),  2)</f>
        <v>0</v>
      </c>
      <c r="G37" s="94"/>
      <c r="H37" s="94"/>
      <c r="I37" s="98">
        <v>0</v>
      </c>
      <c r="J37" s="97">
        <f>0</f>
        <v>0</v>
      </c>
      <c r="K37" s="26"/>
      <c r="L37" s="37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52" s="2" customFormat="1" ht="6.95" hidden="1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7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52" s="2" customFormat="1" ht="25.35" hidden="1" customHeight="1">
      <c r="A39" s="26"/>
      <c r="B39" s="27"/>
      <c r="C39" s="101"/>
      <c r="D39" s="102" t="s">
        <v>39</v>
      </c>
      <c r="E39" s="55"/>
      <c r="F39" s="55"/>
      <c r="G39" s="103" t="s">
        <v>40</v>
      </c>
      <c r="H39" s="104" t="s">
        <v>41</v>
      </c>
      <c r="I39" s="55"/>
      <c r="J39" s="105">
        <f>SUM(J30:J37)</f>
        <v>0</v>
      </c>
      <c r="K39" s="106"/>
      <c r="L39" s="37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52" s="2" customFormat="1" ht="14.45" hidden="1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7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52" s="1" customFormat="1" ht="14.45" hidden="1" customHeight="1">
      <c r="B41" s="17"/>
      <c r="L41" s="17"/>
    </row>
    <row r="42" spans="1:52" s="1" customFormat="1" ht="14.45" hidden="1" customHeight="1">
      <c r="B42" s="17"/>
      <c r="L42" s="17"/>
    </row>
    <row r="43" spans="1:52" s="1" customFormat="1" ht="14.45" hidden="1" customHeight="1">
      <c r="B43" s="17"/>
      <c r="L43" s="17"/>
    </row>
    <row r="44" spans="1:52" s="1" customFormat="1" ht="14.45" hidden="1" customHeight="1">
      <c r="B44" s="17"/>
      <c r="L44" s="17"/>
    </row>
    <row r="45" spans="1:52" s="1" customFormat="1" ht="14.45" hidden="1" customHeight="1">
      <c r="B45" s="17"/>
      <c r="L45" s="17"/>
    </row>
    <row r="46" spans="1:52" s="1" customFormat="1" ht="14.45" hidden="1" customHeight="1">
      <c r="B46" s="17"/>
      <c r="L46" s="17"/>
    </row>
    <row r="47" spans="1:52" s="1" customFormat="1" ht="14.45" hidden="1" customHeight="1">
      <c r="B47" s="17"/>
      <c r="L47" s="17"/>
    </row>
    <row r="48" spans="1:52" s="1" customFormat="1" ht="14.45" hidden="1" customHeight="1">
      <c r="B48" s="17"/>
      <c r="L48" s="17"/>
    </row>
    <row r="49" spans="1:31" s="1" customFormat="1" ht="14.45" hidden="1" customHeight="1">
      <c r="B49" s="17"/>
      <c r="L49" s="17"/>
    </row>
    <row r="50" spans="1:31" s="2" customFormat="1" ht="14.45" hidden="1" customHeight="1">
      <c r="B50" s="37"/>
      <c r="D50" s="38" t="s">
        <v>42</v>
      </c>
      <c r="E50" s="39"/>
      <c r="F50" s="39"/>
      <c r="G50" s="38" t="s">
        <v>43</v>
      </c>
      <c r="H50" s="39"/>
      <c r="I50" s="39"/>
      <c r="J50" s="39"/>
      <c r="K50" s="39"/>
      <c r="L50" s="37"/>
    </row>
    <row r="51" spans="1:31" hidden="1">
      <c r="B51" s="17"/>
      <c r="L51" s="17"/>
    </row>
    <row r="52" spans="1:31" hidden="1">
      <c r="B52" s="17"/>
      <c r="L52" s="17"/>
    </row>
    <row r="53" spans="1:31" hidden="1">
      <c r="B53" s="17"/>
      <c r="L53" s="17"/>
    </row>
    <row r="54" spans="1:31" hidden="1">
      <c r="B54" s="17"/>
      <c r="L54" s="17"/>
    </row>
    <row r="55" spans="1:31" hidden="1">
      <c r="B55" s="17"/>
      <c r="L55" s="17"/>
    </row>
    <row r="56" spans="1:31" hidden="1">
      <c r="B56" s="17"/>
      <c r="L56" s="17"/>
    </row>
    <row r="57" spans="1:31" hidden="1">
      <c r="B57" s="17"/>
      <c r="L57" s="17"/>
    </row>
    <row r="58" spans="1:31" hidden="1">
      <c r="B58" s="17"/>
      <c r="L58" s="17"/>
    </row>
    <row r="59" spans="1:31" hidden="1">
      <c r="B59" s="17"/>
      <c r="L59" s="17"/>
    </row>
    <row r="60" spans="1:31" hidden="1">
      <c r="B60" s="17"/>
      <c r="L60" s="17"/>
    </row>
    <row r="61" spans="1:31" s="2" customFormat="1" ht="12.75" hidden="1">
      <c r="A61" s="26"/>
      <c r="B61" s="27"/>
      <c r="C61" s="26"/>
      <c r="D61" s="40" t="s">
        <v>44</v>
      </c>
      <c r="E61" s="29"/>
      <c r="F61" s="107" t="s">
        <v>45</v>
      </c>
      <c r="G61" s="40" t="s">
        <v>44</v>
      </c>
      <c r="H61" s="29"/>
      <c r="I61" s="29"/>
      <c r="J61" s="108" t="s">
        <v>45</v>
      </c>
      <c r="K61" s="29"/>
      <c r="L61" s="37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 hidden="1">
      <c r="B62" s="17"/>
      <c r="L62" s="17"/>
    </row>
    <row r="63" spans="1:31" hidden="1">
      <c r="B63" s="17"/>
      <c r="L63" s="17"/>
    </row>
    <row r="64" spans="1:31" hidden="1">
      <c r="B64" s="17"/>
      <c r="L64" s="17"/>
    </row>
    <row r="65" spans="1:31" s="2" customFormat="1" ht="12.75" hidden="1">
      <c r="A65" s="26"/>
      <c r="B65" s="27"/>
      <c r="C65" s="26"/>
      <c r="D65" s="38" t="s">
        <v>46</v>
      </c>
      <c r="E65" s="41"/>
      <c r="F65" s="41"/>
      <c r="G65" s="38" t="s">
        <v>47</v>
      </c>
      <c r="H65" s="41"/>
      <c r="I65" s="41"/>
      <c r="J65" s="41"/>
      <c r="K65" s="41"/>
      <c r="L65" s="37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hidden="1">
      <c r="B66" s="17"/>
      <c r="L66" s="17"/>
    </row>
    <row r="67" spans="1:31" hidden="1">
      <c r="B67" s="17"/>
      <c r="L67" s="17"/>
    </row>
    <row r="68" spans="1:31" hidden="1">
      <c r="B68" s="17"/>
      <c r="L68" s="17"/>
    </row>
    <row r="69" spans="1:31" hidden="1">
      <c r="B69" s="17"/>
      <c r="L69" s="17"/>
    </row>
    <row r="70" spans="1:31" hidden="1">
      <c r="B70" s="17"/>
      <c r="L70" s="17"/>
    </row>
    <row r="71" spans="1:31" hidden="1">
      <c r="B71" s="17"/>
      <c r="L71" s="17"/>
    </row>
    <row r="72" spans="1:31" hidden="1">
      <c r="B72" s="17"/>
      <c r="L72" s="17"/>
    </row>
    <row r="73" spans="1:31" hidden="1">
      <c r="B73" s="17"/>
      <c r="L73" s="17"/>
    </row>
    <row r="74" spans="1:31" hidden="1">
      <c r="B74" s="17"/>
      <c r="L74" s="17"/>
    </row>
    <row r="75" spans="1:31" hidden="1">
      <c r="B75" s="17"/>
      <c r="L75" s="17"/>
    </row>
    <row r="76" spans="1:31" s="2" customFormat="1" ht="12.75" hidden="1">
      <c r="A76" s="26"/>
      <c r="B76" s="27"/>
      <c r="C76" s="26"/>
      <c r="D76" s="40" t="s">
        <v>44</v>
      </c>
      <c r="E76" s="29"/>
      <c r="F76" s="107" t="s">
        <v>45</v>
      </c>
      <c r="G76" s="40" t="s">
        <v>44</v>
      </c>
      <c r="H76" s="29"/>
      <c r="I76" s="29"/>
      <c r="J76" s="108" t="s">
        <v>45</v>
      </c>
      <c r="K76" s="29"/>
      <c r="L76" s="37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hidden="1" customHeight="1">
      <c r="A77" s="26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88</v>
      </c>
      <c r="D82" s="26"/>
      <c r="E82" s="26"/>
      <c r="F82" s="26"/>
      <c r="G82" s="26"/>
      <c r="H82" s="26"/>
      <c r="I82" s="26"/>
      <c r="J82" s="26"/>
      <c r="K82" s="26"/>
      <c r="L82" s="37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7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7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210" t="str">
        <f>E7</f>
        <v>Handlová - komunikácie 2022</v>
      </c>
      <c r="F85" s="211"/>
      <c r="G85" s="211"/>
      <c r="H85" s="211"/>
      <c r="I85" s="26"/>
      <c r="J85" s="26"/>
      <c r="K85" s="26"/>
      <c r="L85" s="37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86</v>
      </c>
      <c r="D86" s="26"/>
      <c r="E86" s="26"/>
      <c r="F86" s="26"/>
      <c r="G86" s="26"/>
      <c r="H86" s="26"/>
      <c r="I86" s="26"/>
      <c r="J86" s="26"/>
      <c r="K86" s="26"/>
      <c r="L86" s="37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93" t="str">
        <f>E9</f>
        <v>01 - Jánošíkova ulica</v>
      </c>
      <c r="F87" s="206"/>
      <c r="G87" s="206"/>
      <c r="H87" s="206"/>
      <c r="I87" s="26"/>
      <c r="J87" s="26"/>
      <c r="K87" s="26"/>
      <c r="L87" s="37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7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50" t="str">
        <f>IF(J12="","",J12)</f>
        <v>10. 3. 2022</v>
      </c>
      <c r="K89" s="26"/>
      <c r="L89" s="37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7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6"/>
      <c r="H91" s="26"/>
      <c r="I91" s="23" t="s">
        <v>25</v>
      </c>
      <c r="J91" s="24" t="str">
        <f>E21</f>
        <v xml:space="preserve"> </v>
      </c>
      <c r="K91" s="26"/>
      <c r="L91" s="3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27</v>
      </c>
      <c r="J92" s="24" t="str">
        <f>E24</f>
        <v xml:space="preserve"> </v>
      </c>
      <c r="K92" s="26"/>
      <c r="L92" s="37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7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9" t="s">
        <v>89</v>
      </c>
      <c r="D94" s="101"/>
      <c r="E94" s="101"/>
      <c r="F94" s="101"/>
      <c r="G94" s="101"/>
      <c r="H94" s="101"/>
      <c r="I94" s="101"/>
      <c r="J94" s="110" t="s">
        <v>90</v>
      </c>
      <c r="K94" s="101"/>
      <c r="L94" s="37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7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11" t="s">
        <v>91</v>
      </c>
      <c r="D96" s="26"/>
      <c r="E96" s="26"/>
      <c r="F96" s="26"/>
      <c r="G96" s="26"/>
      <c r="H96" s="26"/>
      <c r="I96" s="26"/>
      <c r="J96" s="66">
        <f>J125</f>
        <v>0</v>
      </c>
      <c r="K96" s="26"/>
      <c r="L96" s="37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92</v>
      </c>
    </row>
    <row r="97" spans="1:31" s="9" customFormat="1" ht="24.95" hidden="1" customHeight="1">
      <c r="B97" s="112"/>
      <c r="D97" s="113" t="s">
        <v>93</v>
      </c>
      <c r="E97" s="114"/>
      <c r="F97" s="114"/>
      <c r="G97" s="114"/>
      <c r="H97" s="114"/>
      <c r="I97" s="114"/>
      <c r="J97" s="115">
        <f>J126</f>
        <v>0</v>
      </c>
      <c r="L97" s="112"/>
    </row>
    <row r="98" spans="1:31" s="10" customFormat="1" ht="19.899999999999999" hidden="1" customHeight="1">
      <c r="B98" s="116"/>
      <c r="D98" s="117" t="s">
        <v>94</v>
      </c>
      <c r="E98" s="118"/>
      <c r="F98" s="118"/>
      <c r="G98" s="118"/>
      <c r="H98" s="118"/>
      <c r="I98" s="118"/>
      <c r="J98" s="119">
        <f>J127</f>
        <v>0</v>
      </c>
      <c r="L98" s="116"/>
    </row>
    <row r="99" spans="1:31" s="10" customFormat="1" ht="19.899999999999999" hidden="1" customHeight="1">
      <c r="B99" s="116"/>
      <c r="D99" s="117" t="s">
        <v>95</v>
      </c>
      <c r="E99" s="118"/>
      <c r="F99" s="118"/>
      <c r="G99" s="118"/>
      <c r="H99" s="118"/>
      <c r="I99" s="118"/>
      <c r="J99" s="119">
        <f>J136</f>
        <v>0</v>
      </c>
      <c r="L99" s="116"/>
    </row>
    <row r="100" spans="1:31" s="10" customFormat="1" ht="19.899999999999999" hidden="1" customHeight="1">
      <c r="B100" s="116"/>
      <c r="D100" s="117" t="s">
        <v>96</v>
      </c>
      <c r="E100" s="118"/>
      <c r="F100" s="118"/>
      <c r="G100" s="118"/>
      <c r="H100" s="118"/>
      <c r="I100" s="118"/>
      <c r="J100" s="119">
        <f>J139</f>
        <v>0</v>
      </c>
      <c r="L100" s="116"/>
    </row>
    <row r="101" spans="1:31" s="10" customFormat="1" ht="19.899999999999999" hidden="1" customHeight="1">
      <c r="B101" s="116"/>
      <c r="D101" s="117" t="s">
        <v>97</v>
      </c>
      <c r="E101" s="118"/>
      <c r="F101" s="118"/>
      <c r="G101" s="118"/>
      <c r="H101" s="118"/>
      <c r="I101" s="118"/>
      <c r="J101" s="119">
        <f>J141</f>
        <v>0</v>
      </c>
      <c r="L101" s="116"/>
    </row>
    <row r="102" spans="1:31" s="10" customFormat="1" ht="19.899999999999999" hidden="1" customHeight="1">
      <c r="B102" s="116"/>
      <c r="D102" s="117" t="s">
        <v>98</v>
      </c>
      <c r="E102" s="118"/>
      <c r="F102" s="118"/>
      <c r="G102" s="118"/>
      <c r="H102" s="118"/>
      <c r="I102" s="118"/>
      <c r="J102" s="119">
        <f>J145</f>
        <v>0</v>
      </c>
      <c r="L102" s="116"/>
    </row>
    <row r="103" spans="1:31" s="10" customFormat="1" ht="19.899999999999999" hidden="1" customHeight="1">
      <c r="B103" s="116"/>
      <c r="D103" s="117" t="s">
        <v>99</v>
      </c>
      <c r="E103" s="118"/>
      <c r="F103" s="118"/>
      <c r="G103" s="118"/>
      <c r="H103" s="118"/>
      <c r="I103" s="118"/>
      <c r="J103" s="119">
        <f>J154</f>
        <v>0</v>
      </c>
      <c r="L103" s="116"/>
    </row>
    <row r="104" spans="1:31" s="9" customFormat="1" ht="24.95" hidden="1" customHeight="1">
      <c r="B104" s="112"/>
      <c r="D104" s="113" t="s">
        <v>100</v>
      </c>
      <c r="E104" s="114"/>
      <c r="F104" s="114"/>
      <c r="G104" s="114"/>
      <c r="H104" s="114"/>
      <c r="I104" s="114"/>
      <c r="J104" s="115">
        <f>J156</f>
        <v>0</v>
      </c>
      <c r="L104" s="112"/>
    </row>
    <row r="105" spans="1:31" s="10" customFormat="1" ht="19.899999999999999" hidden="1" customHeight="1">
      <c r="B105" s="116"/>
      <c r="D105" s="117" t="s">
        <v>101</v>
      </c>
      <c r="E105" s="118"/>
      <c r="F105" s="118"/>
      <c r="G105" s="118"/>
      <c r="H105" s="118"/>
      <c r="I105" s="118"/>
      <c r="J105" s="119">
        <f>J157</f>
        <v>0</v>
      </c>
      <c r="L105" s="116"/>
    </row>
    <row r="106" spans="1:31" s="2" customFormat="1" ht="21.75" hidden="1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7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hidden="1" customHeight="1">
      <c r="A107" s="26"/>
      <c r="B107" s="42"/>
      <c r="C107" s="43"/>
      <c r="D107" s="43"/>
      <c r="E107" s="43"/>
      <c r="F107" s="43"/>
      <c r="G107" s="43"/>
      <c r="H107" s="43"/>
      <c r="I107" s="43"/>
      <c r="J107" s="43"/>
      <c r="K107" s="43"/>
      <c r="L107" s="37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hidden="1"/>
    <row r="109" spans="1:31" hidden="1"/>
    <row r="110" spans="1:31" hidden="1"/>
    <row r="111" spans="1:31" s="2" customFormat="1" ht="6.95" customHeight="1">
      <c r="A111" s="26"/>
      <c r="B111" s="44"/>
      <c r="C111" s="45"/>
      <c r="D111" s="45"/>
      <c r="E111" s="45"/>
      <c r="F111" s="45"/>
      <c r="G111" s="45"/>
      <c r="H111" s="45"/>
      <c r="I111" s="45"/>
      <c r="J111" s="45"/>
      <c r="K111" s="45"/>
      <c r="L111" s="37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238</v>
      </c>
      <c r="D112" s="26"/>
      <c r="E112" s="26"/>
      <c r="F112" s="26"/>
      <c r="G112" s="26"/>
      <c r="H112" s="26"/>
      <c r="I112" s="26"/>
      <c r="J112" s="26"/>
      <c r="K112" s="26"/>
      <c r="L112" s="37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7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13</v>
      </c>
      <c r="D114" s="26"/>
      <c r="E114" s="26"/>
      <c r="F114" s="26"/>
      <c r="G114" s="26"/>
      <c r="H114" s="26"/>
      <c r="I114" s="26"/>
      <c r="J114" s="26"/>
      <c r="K114" s="26"/>
      <c r="L114" s="37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07" t="s">
        <v>233</v>
      </c>
      <c r="F115" s="208"/>
      <c r="G115" s="208"/>
      <c r="H115" s="208"/>
      <c r="I115" s="26"/>
      <c r="J115" s="26"/>
      <c r="K115" s="26"/>
      <c r="L115" s="37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86</v>
      </c>
      <c r="D116" s="26"/>
      <c r="E116" s="26"/>
      <c r="F116" s="26"/>
      <c r="G116" s="26"/>
      <c r="H116" s="26"/>
      <c r="I116" s="26"/>
      <c r="J116" s="26"/>
      <c r="K116" s="26"/>
      <c r="L116" s="37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209" t="s">
        <v>234</v>
      </c>
      <c r="F117" s="197"/>
      <c r="G117" s="197"/>
      <c r="H117" s="197"/>
      <c r="I117" s="26"/>
      <c r="J117" s="26"/>
      <c r="K117" s="26"/>
      <c r="L117" s="37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7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17</v>
      </c>
      <c r="D119" s="26"/>
      <c r="F119" s="171" t="s">
        <v>237</v>
      </c>
      <c r="G119" s="26"/>
      <c r="H119" s="26"/>
      <c r="I119" s="23" t="s">
        <v>19</v>
      </c>
      <c r="J119" s="50"/>
      <c r="K119" s="26"/>
      <c r="L119" s="37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7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170" t="s">
        <v>235</v>
      </c>
      <c r="D121" s="26"/>
      <c r="E121" s="26"/>
      <c r="F121" s="169" t="s">
        <v>236</v>
      </c>
      <c r="G121" s="26"/>
      <c r="H121" s="26"/>
      <c r="I121" s="23" t="s">
        <v>25</v>
      </c>
      <c r="J121" s="24" t="str">
        <f>E21</f>
        <v xml:space="preserve"> </v>
      </c>
      <c r="K121" s="26"/>
      <c r="L121" s="37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24</v>
      </c>
      <c r="D122" s="26"/>
      <c r="E122" s="26"/>
      <c r="F122" s="21" t="str">
        <f>IF(E18="","",E18)</f>
        <v xml:space="preserve"> </v>
      </c>
      <c r="G122" s="26"/>
      <c r="H122" s="26"/>
      <c r="I122" s="23" t="s">
        <v>27</v>
      </c>
      <c r="J122" s="24" t="str">
        <f>E24</f>
        <v xml:space="preserve"> </v>
      </c>
      <c r="K122" s="26"/>
      <c r="L122" s="37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7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20"/>
      <c r="B124" s="121"/>
      <c r="C124" s="122" t="s">
        <v>102</v>
      </c>
      <c r="D124" s="123" t="s">
        <v>54</v>
      </c>
      <c r="E124" s="123" t="s">
        <v>50</v>
      </c>
      <c r="F124" s="123" t="s">
        <v>51</v>
      </c>
      <c r="G124" s="123" t="s">
        <v>103</v>
      </c>
      <c r="H124" s="123" t="s">
        <v>104</v>
      </c>
      <c r="I124" s="123" t="s">
        <v>105</v>
      </c>
      <c r="J124" s="124" t="s">
        <v>90</v>
      </c>
      <c r="K124" s="125" t="s">
        <v>106</v>
      </c>
      <c r="L124" s="126"/>
      <c r="M124" s="57" t="s">
        <v>1</v>
      </c>
      <c r="N124" s="58" t="s">
        <v>33</v>
      </c>
      <c r="O124" s="58" t="s">
        <v>107</v>
      </c>
      <c r="P124" s="58" t="s">
        <v>108</v>
      </c>
      <c r="Q124" s="58" t="s">
        <v>109</v>
      </c>
      <c r="R124" s="58" t="s">
        <v>110</v>
      </c>
      <c r="S124" s="58" t="s">
        <v>111</v>
      </c>
      <c r="T124" s="59" t="s">
        <v>112</v>
      </c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</row>
    <row r="125" spans="1:65" s="2" customFormat="1" ht="22.9" customHeight="1">
      <c r="A125" s="26"/>
      <c r="B125" s="27"/>
      <c r="C125" s="64" t="s">
        <v>91</v>
      </c>
      <c r="D125" s="26"/>
      <c r="E125" s="26"/>
      <c r="F125" s="26"/>
      <c r="G125" s="26"/>
      <c r="H125" s="26"/>
      <c r="I125" s="26"/>
      <c r="J125" s="127">
        <f>BK125</f>
        <v>0</v>
      </c>
      <c r="K125" s="26"/>
      <c r="L125" s="27"/>
      <c r="M125" s="60"/>
      <c r="N125" s="51"/>
      <c r="O125" s="61"/>
      <c r="P125" s="128">
        <f>P126+P156</f>
        <v>2041.3984220000002</v>
      </c>
      <c r="Q125" s="61"/>
      <c r="R125" s="128">
        <f>R126+R156</f>
        <v>677.37000734999992</v>
      </c>
      <c r="S125" s="61"/>
      <c r="T125" s="129">
        <f>T126+T156</f>
        <v>407.19600000000003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68</v>
      </c>
      <c r="AU125" s="14" t="s">
        <v>92</v>
      </c>
      <c r="BK125" s="130">
        <f>BK126+BK156</f>
        <v>0</v>
      </c>
    </row>
    <row r="126" spans="1:65" s="12" customFormat="1" ht="25.9" customHeight="1">
      <c r="B126" s="131"/>
      <c r="D126" s="132" t="s">
        <v>68</v>
      </c>
      <c r="E126" s="133" t="s">
        <v>113</v>
      </c>
      <c r="F126" s="133" t="s">
        <v>114</v>
      </c>
      <c r="J126" s="134">
        <f>BK126</f>
        <v>0</v>
      </c>
      <c r="L126" s="131"/>
      <c r="M126" s="135"/>
      <c r="N126" s="136"/>
      <c r="O126" s="136"/>
      <c r="P126" s="137">
        <f>P127+P136+P139+P141+P145+P154</f>
        <v>2030.6695220000001</v>
      </c>
      <c r="Q126" s="136"/>
      <c r="R126" s="137">
        <f>R127+R136+R139+R141+R145+R154</f>
        <v>677.35950734999994</v>
      </c>
      <c r="S126" s="136"/>
      <c r="T126" s="138">
        <f>T127+T136+T139+T141+T145+T154</f>
        <v>407.19600000000003</v>
      </c>
      <c r="AR126" s="132" t="s">
        <v>77</v>
      </c>
      <c r="AT126" s="139" t="s">
        <v>68</v>
      </c>
      <c r="AU126" s="139" t="s">
        <v>69</v>
      </c>
      <c r="AY126" s="132" t="s">
        <v>115</v>
      </c>
      <c r="BK126" s="140">
        <f>BK127+BK136+BK139+BK141+BK145+BK154</f>
        <v>0</v>
      </c>
    </row>
    <row r="127" spans="1:65" s="12" customFormat="1" ht="22.9" customHeight="1">
      <c r="B127" s="131"/>
      <c r="D127" s="132" t="s">
        <v>68</v>
      </c>
      <c r="E127" s="141" t="s">
        <v>77</v>
      </c>
      <c r="F127" s="141" t="s">
        <v>116</v>
      </c>
      <c r="J127" s="142">
        <f>BK127</f>
        <v>0</v>
      </c>
      <c r="L127" s="131"/>
      <c r="M127" s="135"/>
      <c r="N127" s="136"/>
      <c r="O127" s="136"/>
      <c r="P127" s="137">
        <f>SUM(P128:P135)</f>
        <v>977.41001400000005</v>
      </c>
      <c r="Q127" s="136"/>
      <c r="R127" s="137">
        <f>SUM(R128:R135)</f>
        <v>0</v>
      </c>
      <c r="S127" s="136"/>
      <c r="T127" s="138">
        <f>SUM(T128:T135)</f>
        <v>407.19600000000003</v>
      </c>
      <c r="AR127" s="132" t="s">
        <v>77</v>
      </c>
      <c r="AT127" s="139" t="s">
        <v>68</v>
      </c>
      <c r="AU127" s="139" t="s">
        <v>77</v>
      </c>
      <c r="AY127" s="132" t="s">
        <v>115</v>
      </c>
      <c r="BK127" s="140">
        <f>SUM(BK128:BK135)</f>
        <v>0</v>
      </c>
    </row>
    <row r="128" spans="1:65" s="2" customFormat="1" ht="33" customHeight="1">
      <c r="A128" s="26"/>
      <c r="B128" s="143"/>
      <c r="C128" s="144" t="s">
        <v>77</v>
      </c>
      <c r="D128" s="144" t="s">
        <v>117</v>
      </c>
      <c r="E128" s="145" t="s">
        <v>118</v>
      </c>
      <c r="F128" s="146" t="s">
        <v>119</v>
      </c>
      <c r="G128" s="147" t="s">
        <v>120</v>
      </c>
      <c r="H128" s="148">
        <v>30</v>
      </c>
      <c r="I128" s="149"/>
      <c r="J128" s="149">
        <f t="shared" ref="J128:J135" si="0">ROUND(I128*H128,2)</f>
        <v>0</v>
      </c>
      <c r="K128" s="150"/>
      <c r="L128" s="27"/>
      <c r="M128" s="151" t="s">
        <v>1</v>
      </c>
      <c r="N128" s="152" t="s">
        <v>35</v>
      </c>
      <c r="O128" s="153">
        <v>1.97</v>
      </c>
      <c r="P128" s="153">
        <f t="shared" ref="P128:P135" si="1">O128*H128</f>
        <v>59.1</v>
      </c>
      <c r="Q128" s="153">
        <v>0</v>
      </c>
      <c r="R128" s="153">
        <f t="shared" ref="R128:R135" si="2">Q128*H128</f>
        <v>0</v>
      </c>
      <c r="S128" s="153">
        <v>0.5</v>
      </c>
      <c r="T128" s="154">
        <f t="shared" ref="T128:T135" si="3">S128*H128</f>
        <v>15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5" t="s">
        <v>121</v>
      </c>
      <c r="AT128" s="155" t="s">
        <v>117</v>
      </c>
      <c r="AU128" s="155" t="s">
        <v>122</v>
      </c>
      <c r="AY128" s="14" t="s">
        <v>115</v>
      </c>
      <c r="BE128" s="156">
        <f t="shared" ref="BE128:BE135" si="4">IF(N128="základná",J128,0)</f>
        <v>0</v>
      </c>
      <c r="BF128" s="156">
        <f t="shared" ref="BF128:BF135" si="5">IF(N128="znížená",J128,0)</f>
        <v>0</v>
      </c>
      <c r="BG128" s="156">
        <f t="shared" ref="BG128:BG135" si="6">IF(N128="zákl. prenesená",J128,0)</f>
        <v>0</v>
      </c>
      <c r="BH128" s="156">
        <f t="shared" ref="BH128:BH135" si="7">IF(N128="zníž. prenesená",J128,0)</f>
        <v>0</v>
      </c>
      <c r="BI128" s="156">
        <f t="shared" ref="BI128:BI135" si="8">IF(N128="nulová",J128,0)</f>
        <v>0</v>
      </c>
      <c r="BJ128" s="14" t="s">
        <v>122</v>
      </c>
      <c r="BK128" s="156">
        <f t="shared" ref="BK128:BK135" si="9">ROUND(I128*H128,2)</f>
        <v>0</v>
      </c>
      <c r="BL128" s="14" t="s">
        <v>121</v>
      </c>
      <c r="BM128" s="155" t="s">
        <v>123</v>
      </c>
    </row>
    <row r="129" spans="1:65" s="2" customFormat="1" ht="24.2" customHeight="1">
      <c r="A129" s="26"/>
      <c r="B129" s="143"/>
      <c r="C129" s="144" t="s">
        <v>122</v>
      </c>
      <c r="D129" s="144" t="s">
        <v>117</v>
      </c>
      <c r="E129" s="145" t="s">
        <v>124</v>
      </c>
      <c r="F129" s="146" t="s">
        <v>125</v>
      </c>
      <c r="G129" s="147" t="s">
        <v>120</v>
      </c>
      <c r="H129" s="148">
        <v>531</v>
      </c>
      <c r="I129" s="149"/>
      <c r="J129" s="149">
        <f t="shared" si="0"/>
        <v>0</v>
      </c>
      <c r="K129" s="150"/>
      <c r="L129" s="27"/>
      <c r="M129" s="151" t="s">
        <v>1</v>
      </c>
      <c r="N129" s="152" t="s">
        <v>35</v>
      </c>
      <c r="O129" s="153">
        <v>0.59199999999999997</v>
      </c>
      <c r="P129" s="153">
        <f t="shared" si="1"/>
        <v>314.35199999999998</v>
      </c>
      <c r="Q129" s="153">
        <v>0</v>
      </c>
      <c r="R129" s="153">
        <f t="shared" si="2"/>
        <v>0</v>
      </c>
      <c r="S129" s="153">
        <v>0.316</v>
      </c>
      <c r="T129" s="154">
        <f t="shared" si="3"/>
        <v>167.79599999999999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5" t="s">
        <v>121</v>
      </c>
      <c r="AT129" s="155" t="s">
        <v>117</v>
      </c>
      <c r="AU129" s="155" t="s">
        <v>122</v>
      </c>
      <c r="AY129" s="14" t="s">
        <v>115</v>
      </c>
      <c r="BE129" s="156">
        <f t="shared" si="4"/>
        <v>0</v>
      </c>
      <c r="BF129" s="156">
        <f t="shared" si="5"/>
        <v>0</v>
      </c>
      <c r="BG129" s="156">
        <f t="shared" si="6"/>
        <v>0</v>
      </c>
      <c r="BH129" s="156">
        <f t="shared" si="7"/>
        <v>0</v>
      </c>
      <c r="BI129" s="156">
        <f t="shared" si="8"/>
        <v>0</v>
      </c>
      <c r="BJ129" s="14" t="s">
        <v>122</v>
      </c>
      <c r="BK129" s="156">
        <f t="shared" si="9"/>
        <v>0</v>
      </c>
      <c r="BL129" s="14" t="s">
        <v>121</v>
      </c>
      <c r="BM129" s="155" t="s">
        <v>126</v>
      </c>
    </row>
    <row r="130" spans="1:65" s="2" customFormat="1" ht="33" customHeight="1">
      <c r="A130" s="26"/>
      <c r="B130" s="143"/>
      <c r="C130" s="144" t="s">
        <v>127</v>
      </c>
      <c r="D130" s="144" t="s">
        <v>117</v>
      </c>
      <c r="E130" s="145" t="s">
        <v>128</v>
      </c>
      <c r="F130" s="146" t="s">
        <v>129</v>
      </c>
      <c r="G130" s="147" t="s">
        <v>120</v>
      </c>
      <c r="H130" s="148">
        <v>561</v>
      </c>
      <c r="I130" s="149"/>
      <c r="J130" s="149">
        <f t="shared" si="0"/>
        <v>0</v>
      </c>
      <c r="K130" s="150"/>
      <c r="L130" s="27"/>
      <c r="M130" s="151" t="s">
        <v>1</v>
      </c>
      <c r="N130" s="152" t="s">
        <v>35</v>
      </c>
      <c r="O130" s="153">
        <v>1.0049999999999999</v>
      </c>
      <c r="P130" s="153">
        <f t="shared" si="1"/>
        <v>563.80499999999995</v>
      </c>
      <c r="Q130" s="153">
        <v>0</v>
      </c>
      <c r="R130" s="153">
        <f t="shared" si="2"/>
        <v>0</v>
      </c>
      <c r="S130" s="153">
        <v>0.4</v>
      </c>
      <c r="T130" s="154">
        <f t="shared" si="3"/>
        <v>224.4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5" t="s">
        <v>121</v>
      </c>
      <c r="AT130" s="155" t="s">
        <v>117</v>
      </c>
      <c r="AU130" s="155" t="s">
        <v>122</v>
      </c>
      <c r="AY130" s="14" t="s">
        <v>115</v>
      </c>
      <c r="BE130" s="156">
        <f t="shared" si="4"/>
        <v>0</v>
      </c>
      <c r="BF130" s="156">
        <f t="shared" si="5"/>
        <v>0</v>
      </c>
      <c r="BG130" s="156">
        <f t="shared" si="6"/>
        <v>0</v>
      </c>
      <c r="BH130" s="156">
        <f t="shared" si="7"/>
        <v>0</v>
      </c>
      <c r="BI130" s="156">
        <f t="shared" si="8"/>
        <v>0</v>
      </c>
      <c r="BJ130" s="14" t="s">
        <v>122</v>
      </c>
      <c r="BK130" s="156">
        <f t="shared" si="9"/>
        <v>0</v>
      </c>
      <c r="BL130" s="14" t="s">
        <v>121</v>
      </c>
      <c r="BM130" s="155" t="s">
        <v>130</v>
      </c>
    </row>
    <row r="131" spans="1:65" s="2" customFormat="1" ht="24.2" customHeight="1">
      <c r="A131" s="26"/>
      <c r="B131" s="143"/>
      <c r="C131" s="144" t="s">
        <v>121</v>
      </c>
      <c r="D131" s="144" t="s">
        <v>117</v>
      </c>
      <c r="E131" s="145" t="s">
        <v>131</v>
      </c>
      <c r="F131" s="146" t="s">
        <v>132</v>
      </c>
      <c r="G131" s="147" t="s">
        <v>133</v>
      </c>
      <c r="H131" s="148">
        <v>56.1</v>
      </c>
      <c r="I131" s="149"/>
      <c r="J131" s="149">
        <f t="shared" si="0"/>
        <v>0</v>
      </c>
      <c r="K131" s="150"/>
      <c r="L131" s="27"/>
      <c r="M131" s="151" t="s">
        <v>1</v>
      </c>
      <c r="N131" s="152" t="s">
        <v>35</v>
      </c>
      <c r="O131" s="153">
        <v>0.46</v>
      </c>
      <c r="P131" s="153">
        <f t="shared" si="1"/>
        <v>25.806000000000001</v>
      </c>
      <c r="Q131" s="153">
        <v>0</v>
      </c>
      <c r="R131" s="153">
        <f t="shared" si="2"/>
        <v>0</v>
      </c>
      <c r="S131" s="153">
        <v>0</v>
      </c>
      <c r="T131" s="154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5" t="s">
        <v>121</v>
      </c>
      <c r="AT131" s="155" t="s">
        <v>117</v>
      </c>
      <c r="AU131" s="155" t="s">
        <v>122</v>
      </c>
      <c r="AY131" s="14" t="s">
        <v>115</v>
      </c>
      <c r="BE131" s="156">
        <f t="shared" si="4"/>
        <v>0</v>
      </c>
      <c r="BF131" s="156">
        <f t="shared" si="5"/>
        <v>0</v>
      </c>
      <c r="BG131" s="156">
        <f t="shared" si="6"/>
        <v>0</v>
      </c>
      <c r="BH131" s="156">
        <f t="shared" si="7"/>
        <v>0</v>
      </c>
      <c r="BI131" s="156">
        <f t="shared" si="8"/>
        <v>0</v>
      </c>
      <c r="BJ131" s="14" t="s">
        <v>122</v>
      </c>
      <c r="BK131" s="156">
        <f t="shared" si="9"/>
        <v>0</v>
      </c>
      <c r="BL131" s="14" t="s">
        <v>121</v>
      </c>
      <c r="BM131" s="155" t="s">
        <v>134</v>
      </c>
    </row>
    <row r="132" spans="1:65" s="2" customFormat="1" ht="33" customHeight="1">
      <c r="A132" s="26"/>
      <c r="B132" s="143"/>
      <c r="C132" s="144" t="s">
        <v>135</v>
      </c>
      <c r="D132" s="144" t="s">
        <v>117</v>
      </c>
      <c r="E132" s="145" t="s">
        <v>136</v>
      </c>
      <c r="F132" s="146" t="s">
        <v>137</v>
      </c>
      <c r="G132" s="147" t="s">
        <v>133</v>
      </c>
      <c r="H132" s="148">
        <v>56.1</v>
      </c>
      <c r="I132" s="149"/>
      <c r="J132" s="149">
        <f t="shared" si="0"/>
        <v>0</v>
      </c>
      <c r="K132" s="150"/>
      <c r="L132" s="27"/>
      <c r="M132" s="151" t="s">
        <v>1</v>
      </c>
      <c r="N132" s="152" t="s">
        <v>35</v>
      </c>
      <c r="O132" s="153">
        <v>7.0999999999999994E-2</v>
      </c>
      <c r="P132" s="153">
        <f t="shared" si="1"/>
        <v>3.9830999999999999</v>
      </c>
      <c r="Q132" s="153">
        <v>0</v>
      </c>
      <c r="R132" s="153">
        <f t="shared" si="2"/>
        <v>0</v>
      </c>
      <c r="S132" s="153">
        <v>0</v>
      </c>
      <c r="T132" s="154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5" t="s">
        <v>121</v>
      </c>
      <c r="AT132" s="155" t="s">
        <v>117</v>
      </c>
      <c r="AU132" s="155" t="s">
        <v>122</v>
      </c>
      <c r="AY132" s="14" t="s">
        <v>115</v>
      </c>
      <c r="BE132" s="156">
        <f t="shared" si="4"/>
        <v>0</v>
      </c>
      <c r="BF132" s="156">
        <f t="shared" si="5"/>
        <v>0</v>
      </c>
      <c r="BG132" s="156">
        <f t="shared" si="6"/>
        <v>0</v>
      </c>
      <c r="BH132" s="156">
        <f t="shared" si="7"/>
        <v>0</v>
      </c>
      <c r="BI132" s="156">
        <f t="shared" si="8"/>
        <v>0</v>
      </c>
      <c r="BJ132" s="14" t="s">
        <v>122</v>
      </c>
      <c r="BK132" s="156">
        <f t="shared" si="9"/>
        <v>0</v>
      </c>
      <c r="BL132" s="14" t="s">
        <v>121</v>
      </c>
      <c r="BM132" s="155" t="s">
        <v>138</v>
      </c>
    </row>
    <row r="133" spans="1:65" s="2" customFormat="1" ht="37.9" customHeight="1">
      <c r="A133" s="26"/>
      <c r="B133" s="143"/>
      <c r="C133" s="144" t="s">
        <v>139</v>
      </c>
      <c r="D133" s="144" t="s">
        <v>117</v>
      </c>
      <c r="E133" s="145" t="s">
        <v>140</v>
      </c>
      <c r="F133" s="146" t="s">
        <v>141</v>
      </c>
      <c r="G133" s="147" t="s">
        <v>133</v>
      </c>
      <c r="H133" s="148">
        <v>112.2</v>
      </c>
      <c r="I133" s="149"/>
      <c r="J133" s="149">
        <f t="shared" si="0"/>
        <v>0</v>
      </c>
      <c r="K133" s="150"/>
      <c r="L133" s="27"/>
      <c r="M133" s="151" t="s">
        <v>1</v>
      </c>
      <c r="N133" s="152" t="s">
        <v>35</v>
      </c>
      <c r="O133" s="153">
        <v>7.3699999999999998E-3</v>
      </c>
      <c r="P133" s="153">
        <f t="shared" si="1"/>
        <v>0.82691400000000004</v>
      </c>
      <c r="Q133" s="153">
        <v>0</v>
      </c>
      <c r="R133" s="153">
        <f t="shared" si="2"/>
        <v>0</v>
      </c>
      <c r="S133" s="153">
        <v>0</v>
      </c>
      <c r="T133" s="154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5" t="s">
        <v>121</v>
      </c>
      <c r="AT133" s="155" t="s">
        <v>117</v>
      </c>
      <c r="AU133" s="155" t="s">
        <v>122</v>
      </c>
      <c r="AY133" s="14" t="s">
        <v>115</v>
      </c>
      <c r="BE133" s="156">
        <f t="shared" si="4"/>
        <v>0</v>
      </c>
      <c r="BF133" s="156">
        <f t="shared" si="5"/>
        <v>0</v>
      </c>
      <c r="BG133" s="156">
        <f t="shared" si="6"/>
        <v>0</v>
      </c>
      <c r="BH133" s="156">
        <f t="shared" si="7"/>
        <v>0</v>
      </c>
      <c r="BI133" s="156">
        <f t="shared" si="8"/>
        <v>0</v>
      </c>
      <c r="BJ133" s="14" t="s">
        <v>122</v>
      </c>
      <c r="BK133" s="156">
        <f t="shared" si="9"/>
        <v>0</v>
      </c>
      <c r="BL133" s="14" t="s">
        <v>121</v>
      </c>
      <c r="BM133" s="155" t="s">
        <v>142</v>
      </c>
    </row>
    <row r="134" spans="1:65" s="2" customFormat="1" ht="24.2" customHeight="1">
      <c r="A134" s="26"/>
      <c r="B134" s="143"/>
      <c r="C134" s="144" t="s">
        <v>143</v>
      </c>
      <c r="D134" s="144" t="s">
        <v>117</v>
      </c>
      <c r="E134" s="145" t="s">
        <v>144</v>
      </c>
      <c r="F134" s="146" t="s">
        <v>145</v>
      </c>
      <c r="G134" s="147" t="s">
        <v>146</v>
      </c>
      <c r="H134" s="148">
        <v>89.76</v>
      </c>
      <c r="I134" s="149"/>
      <c r="J134" s="149">
        <f t="shared" si="0"/>
        <v>0</v>
      </c>
      <c r="K134" s="150"/>
      <c r="L134" s="27"/>
      <c r="M134" s="151" t="s">
        <v>1</v>
      </c>
      <c r="N134" s="152" t="s">
        <v>35</v>
      </c>
      <c r="O134" s="153">
        <v>0</v>
      </c>
      <c r="P134" s="153">
        <f t="shared" si="1"/>
        <v>0</v>
      </c>
      <c r="Q134" s="153">
        <v>0</v>
      </c>
      <c r="R134" s="153">
        <f t="shared" si="2"/>
        <v>0</v>
      </c>
      <c r="S134" s="153">
        <v>0</v>
      </c>
      <c r="T134" s="154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5" t="s">
        <v>121</v>
      </c>
      <c r="AT134" s="155" t="s">
        <v>117</v>
      </c>
      <c r="AU134" s="155" t="s">
        <v>122</v>
      </c>
      <c r="AY134" s="14" t="s">
        <v>115</v>
      </c>
      <c r="BE134" s="156">
        <f t="shared" si="4"/>
        <v>0</v>
      </c>
      <c r="BF134" s="156">
        <f t="shared" si="5"/>
        <v>0</v>
      </c>
      <c r="BG134" s="156">
        <f t="shared" si="6"/>
        <v>0</v>
      </c>
      <c r="BH134" s="156">
        <f t="shared" si="7"/>
        <v>0</v>
      </c>
      <c r="BI134" s="156">
        <f t="shared" si="8"/>
        <v>0</v>
      </c>
      <c r="BJ134" s="14" t="s">
        <v>122</v>
      </c>
      <c r="BK134" s="156">
        <f t="shared" si="9"/>
        <v>0</v>
      </c>
      <c r="BL134" s="14" t="s">
        <v>121</v>
      </c>
      <c r="BM134" s="155" t="s">
        <v>147</v>
      </c>
    </row>
    <row r="135" spans="1:65" s="2" customFormat="1" ht="21.75" customHeight="1">
      <c r="A135" s="26"/>
      <c r="B135" s="143"/>
      <c r="C135" s="144" t="s">
        <v>148</v>
      </c>
      <c r="D135" s="144" t="s">
        <v>117</v>
      </c>
      <c r="E135" s="145" t="s">
        <v>149</v>
      </c>
      <c r="F135" s="146" t="s">
        <v>150</v>
      </c>
      <c r="G135" s="147" t="s">
        <v>120</v>
      </c>
      <c r="H135" s="148">
        <v>561</v>
      </c>
      <c r="I135" s="149"/>
      <c r="J135" s="149">
        <f t="shared" si="0"/>
        <v>0</v>
      </c>
      <c r="K135" s="150"/>
      <c r="L135" s="27"/>
      <c r="M135" s="151" t="s">
        <v>1</v>
      </c>
      <c r="N135" s="152" t="s">
        <v>35</v>
      </c>
      <c r="O135" s="153">
        <v>1.7000000000000001E-2</v>
      </c>
      <c r="P135" s="153">
        <f t="shared" si="1"/>
        <v>9.5370000000000008</v>
      </c>
      <c r="Q135" s="153">
        <v>0</v>
      </c>
      <c r="R135" s="153">
        <f t="shared" si="2"/>
        <v>0</v>
      </c>
      <c r="S135" s="153">
        <v>0</v>
      </c>
      <c r="T135" s="154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5" t="s">
        <v>121</v>
      </c>
      <c r="AT135" s="155" t="s">
        <v>117</v>
      </c>
      <c r="AU135" s="155" t="s">
        <v>122</v>
      </c>
      <c r="AY135" s="14" t="s">
        <v>115</v>
      </c>
      <c r="BE135" s="156">
        <f t="shared" si="4"/>
        <v>0</v>
      </c>
      <c r="BF135" s="156">
        <f t="shared" si="5"/>
        <v>0</v>
      </c>
      <c r="BG135" s="156">
        <f t="shared" si="6"/>
        <v>0</v>
      </c>
      <c r="BH135" s="156">
        <f t="shared" si="7"/>
        <v>0</v>
      </c>
      <c r="BI135" s="156">
        <f t="shared" si="8"/>
        <v>0</v>
      </c>
      <c r="BJ135" s="14" t="s">
        <v>122</v>
      </c>
      <c r="BK135" s="156">
        <f t="shared" si="9"/>
        <v>0</v>
      </c>
      <c r="BL135" s="14" t="s">
        <v>121</v>
      </c>
      <c r="BM135" s="155" t="s">
        <v>151</v>
      </c>
    </row>
    <row r="136" spans="1:65" s="12" customFormat="1" ht="22.9" customHeight="1">
      <c r="B136" s="131"/>
      <c r="D136" s="132" t="s">
        <v>68</v>
      </c>
      <c r="E136" s="141" t="s">
        <v>122</v>
      </c>
      <c r="F136" s="141" t="s">
        <v>152</v>
      </c>
      <c r="J136" s="142">
        <f>BK136</f>
        <v>0</v>
      </c>
      <c r="L136" s="131"/>
      <c r="M136" s="135"/>
      <c r="N136" s="136"/>
      <c r="O136" s="136"/>
      <c r="P136" s="137">
        <f>SUM(P137:P138)</f>
        <v>62.603999999999999</v>
      </c>
      <c r="Q136" s="136"/>
      <c r="R136" s="137">
        <f>SUM(R137:R138)</f>
        <v>0.22954799999999997</v>
      </c>
      <c r="S136" s="136"/>
      <c r="T136" s="138">
        <f>SUM(T137:T138)</f>
        <v>0</v>
      </c>
      <c r="AR136" s="132" t="s">
        <v>77</v>
      </c>
      <c r="AT136" s="139" t="s">
        <v>68</v>
      </c>
      <c r="AU136" s="139" t="s">
        <v>77</v>
      </c>
      <c r="AY136" s="132" t="s">
        <v>115</v>
      </c>
      <c r="BK136" s="140">
        <f>SUM(BK137:BK138)</f>
        <v>0</v>
      </c>
    </row>
    <row r="137" spans="1:65" s="2" customFormat="1" ht="24.2" customHeight="1">
      <c r="A137" s="26"/>
      <c r="B137" s="143"/>
      <c r="C137" s="144" t="s">
        <v>153</v>
      </c>
      <c r="D137" s="144" t="s">
        <v>117</v>
      </c>
      <c r="E137" s="145" t="s">
        <v>154</v>
      </c>
      <c r="F137" s="146" t="s">
        <v>155</v>
      </c>
      <c r="G137" s="147" t="s">
        <v>120</v>
      </c>
      <c r="H137" s="148">
        <v>56.4</v>
      </c>
      <c r="I137" s="149"/>
      <c r="J137" s="149">
        <f>ROUND(I137*H137,2)</f>
        <v>0</v>
      </c>
      <c r="K137" s="150"/>
      <c r="L137" s="27"/>
      <c r="M137" s="151" t="s">
        <v>1</v>
      </c>
      <c r="N137" s="152" t="s">
        <v>35</v>
      </c>
      <c r="O137" s="153">
        <v>0.78800000000000003</v>
      </c>
      <c r="P137" s="153">
        <f>O137*H137</f>
        <v>44.443199999999997</v>
      </c>
      <c r="Q137" s="153">
        <v>4.0699999999999998E-3</v>
      </c>
      <c r="R137" s="153">
        <f>Q137*H137</f>
        <v>0.22954799999999997</v>
      </c>
      <c r="S137" s="153">
        <v>0</v>
      </c>
      <c r="T137" s="154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5" t="s">
        <v>121</v>
      </c>
      <c r="AT137" s="155" t="s">
        <v>117</v>
      </c>
      <c r="AU137" s="155" t="s">
        <v>122</v>
      </c>
      <c r="AY137" s="14" t="s">
        <v>115</v>
      </c>
      <c r="BE137" s="156">
        <f>IF(N137="základná",J137,0)</f>
        <v>0</v>
      </c>
      <c r="BF137" s="156">
        <f>IF(N137="znížená",J137,0)</f>
        <v>0</v>
      </c>
      <c r="BG137" s="156">
        <f>IF(N137="zákl. prenesená",J137,0)</f>
        <v>0</v>
      </c>
      <c r="BH137" s="156">
        <f>IF(N137="zníž. prenesená",J137,0)</f>
        <v>0</v>
      </c>
      <c r="BI137" s="156">
        <f>IF(N137="nulová",J137,0)</f>
        <v>0</v>
      </c>
      <c r="BJ137" s="14" t="s">
        <v>122</v>
      </c>
      <c r="BK137" s="156">
        <f>ROUND(I137*H137,2)</f>
        <v>0</v>
      </c>
      <c r="BL137" s="14" t="s">
        <v>121</v>
      </c>
      <c r="BM137" s="155" t="s">
        <v>156</v>
      </c>
    </row>
    <row r="138" spans="1:65" s="2" customFormat="1" ht="24.2" customHeight="1">
      <c r="A138" s="26"/>
      <c r="B138" s="143"/>
      <c r="C138" s="144" t="s">
        <v>157</v>
      </c>
      <c r="D138" s="144" t="s">
        <v>117</v>
      </c>
      <c r="E138" s="145" t="s">
        <v>158</v>
      </c>
      <c r="F138" s="146" t="s">
        <v>159</v>
      </c>
      <c r="G138" s="147" t="s">
        <v>120</v>
      </c>
      <c r="H138" s="148">
        <v>56.4</v>
      </c>
      <c r="I138" s="149"/>
      <c r="J138" s="149">
        <f>ROUND(I138*H138,2)</f>
        <v>0</v>
      </c>
      <c r="K138" s="150"/>
      <c r="L138" s="27"/>
      <c r="M138" s="151" t="s">
        <v>1</v>
      </c>
      <c r="N138" s="152" t="s">
        <v>35</v>
      </c>
      <c r="O138" s="153">
        <v>0.32200000000000001</v>
      </c>
      <c r="P138" s="153">
        <f>O138*H138</f>
        <v>18.160799999999998</v>
      </c>
      <c r="Q138" s="153">
        <v>0</v>
      </c>
      <c r="R138" s="153">
        <f>Q138*H138</f>
        <v>0</v>
      </c>
      <c r="S138" s="153">
        <v>0</v>
      </c>
      <c r="T138" s="154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5" t="s">
        <v>121</v>
      </c>
      <c r="AT138" s="155" t="s">
        <v>117</v>
      </c>
      <c r="AU138" s="155" t="s">
        <v>122</v>
      </c>
      <c r="AY138" s="14" t="s">
        <v>115</v>
      </c>
      <c r="BE138" s="156">
        <f>IF(N138="základná",J138,0)</f>
        <v>0</v>
      </c>
      <c r="BF138" s="156">
        <f>IF(N138="znížená",J138,0)</f>
        <v>0</v>
      </c>
      <c r="BG138" s="156">
        <f>IF(N138="zákl. prenesená",J138,0)</f>
        <v>0</v>
      </c>
      <c r="BH138" s="156">
        <f>IF(N138="zníž. prenesená",J138,0)</f>
        <v>0</v>
      </c>
      <c r="BI138" s="156">
        <f>IF(N138="nulová",J138,0)</f>
        <v>0</v>
      </c>
      <c r="BJ138" s="14" t="s">
        <v>122</v>
      </c>
      <c r="BK138" s="156">
        <f>ROUND(I138*H138,2)</f>
        <v>0</v>
      </c>
      <c r="BL138" s="14" t="s">
        <v>121</v>
      </c>
      <c r="BM138" s="155" t="s">
        <v>160</v>
      </c>
    </row>
    <row r="139" spans="1:65" s="12" customFormat="1" ht="22.9" customHeight="1">
      <c r="B139" s="131"/>
      <c r="D139" s="132" t="s">
        <v>68</v>
      </c>
      <c r="E139" s="141" t="s">
        <v>127</v>
      </c>
      <c r="F139" s="141" t="s">
        <v>161</v>
      </c>
      <c r="J139" s="142">
        <f>BK139</f>
        <v>0</v>
      </c>
      <c r="L139" s="131"/>
      <c r="M139" s="135"/>
      <c r="N139" s="136"/>
      <c r="O139" s="136"/>
      <c r="P139" s="137">
        <f>P140</f>
        <v>4.4550299999999998</v>
      </c>
      <c r="Q139" s="136"/>
      <c r="R139" s="137">
        <f>R140</f>
        <v>1.10175</v>
      </c>
      <c r="S139" s="136"/>
      <c r="T139" s="138">
        <f>T140</f>
        <v>0</v>
      </c>
      <c r="AR139" s="132" t="s">
        <v>77</v>
      </c>
      <c r="AT139" s="139" t="s">
        <v>68</v>
      </c>
      <c r="AU139" s="139" t="s">
        <v>77</v>
      </c>
      <c r="AY139" s="132" t="s">
        <v>115</v>
      </c>
      <c r="BK139" s="140">
        <f>BK140</f>
        <v>0</v>
      </c>
    </row>
    <row r="140" spans="1:65" s="2" customFormat="1" ht="24.2" customHeight="1">
      <c r="A140" s="26"/>
      <c r="B140" s="143"/>
      <c r="C140" s="144" t="s">
        <v>162</v>
      </c>
      <c r="D140" s="144" t="s">
        <v>117</v>
      </c>
      <c r="E140" s="145" t="s">
        <v>163</v>
      </c>
      <c r="F140" s="146" t="s">
        <v>164</v>
      </c>
      <c r="G140" s="147" t="s">
        <v>165</v>
      </c>
      <c r="H140" s="148">
        <v>3</v>
      </c>
      <c r="I140" s="149"/>
      <c r="J140" s="149">
        <f>ROUND(I140*H140,2)</f>
        <v>0</v>
      </c>
      <c r="K140" s="150"/>
      <c r="L140" s="27"/>
      <c r="M140" s="151" t="s">
        <v>1</v>
      </c>
      <c r="N140" s="152" t="s">
        <v>35</v>
      </c>
      <c r="O140" s="153">
        <v>1.4850099999999999</v>
      </c>
      <c r="P140" s="153">
        <f>O140*H140</f>
        <v>4.4550299999999998</v>
      </c>
      <c r="Q140" s="153">
        <v>0.36725000000000002</v>
      </c>
      <c r="R140" s="153">
        <f>Q140*H140</f>
        <v>1.10175</v>
      </c>
      <c r="S140" s="153">
        <v>0</v>
      </c>
      <c r="T140" s="154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5" t="s">
        <v>121</v>
      </c>
      <c r="AT140" s="155" t="s">
        <v>117</v>
      </c>
      <c r="AU140" s="155" t="s">
        <v>122</v>
      </c>
      <c r="AY140" s="14" t="s">
        <v>115</v>
      </c>
      <c r="BE140" s="156">
        <f>IF(N140="základná",J140,0)</f>
        <v>0</v>
      </c>
      <c r="BF140" s="156">
        <f>IF(N140="znížená",J140,0)</f>
        <v>0</v>
      </c>
      <c r="BG140" s="156">
        <f>IF(N140="zákl. prenesená",J140,0)</f>
        <v>0</v>
      </c>
      <c r="BH140" s="156">
        <f>IF(N140="zníž. prenesená",J140,0)</f>
        <v>0</v>
      </c>
      <c r="BI140" s="156">
        <f>IF(N140="nulová",J140,0)</f>
        <v>0</v>
      </c>
      <c r="BJ140" s="14" t="s">
        <v>122</v>
      </c>
      <c r="BK140" s="156">
        <f>ROUND(I140*H140,2)</f>
        <v>0</v>
      </c>
      <c r="BL140" s="14" t="s">
        <v>121</v>
      </c>
      <c r="BM140" s="155" t="s">
        <v>166</v>
      </c>
    </row>
    <row r="141" spans="1:65" s="12" customFormat="1" ht="22.9" customHeight="1">
      <c r="B141" s="131"/>
      <c r="D141" s="132" t="s">
        <v>68</v>
      </c>
      <c r="E141" s="141" t="s">
        <v>135</v>
      </c>
      <c r="F141" s="141" t="s">
        <v>167</v>
      </c>
      <c r="J141" s="142">
        <f>BK141</f>
        <v>0</v>
      </c>
      <c r="L141" s="131"/>
      <c r="M141" s="135"/>
      <c r="N141" s="136"/>
      <c r="O141" s="136"/>
      <c r="P141" s="137">
        <f>SUM(P142:P144)</f>
        <v>253.14563999999999</v>
      </c>
      <c r="Q141" s="136"/>
      <c r="R141" s="137">
        <f>SUM(R142:R144)</f>
        <v>672.51558</v>
      </c>
      <c r="S141" s="136"/>
      <c r="T141" s="138">
        <f>SUM(T142:T144)</f>
        <v>0</v>
      </c>
      <c r="AR141" s="132" t="s">
        <v>77</v>
      </c>
      <c r="AT141" s="139" t="s">
        <v>68</v>
      </c>
      <c r="AU141" s="139" t="s">
        <v>77</v>
      </c>
      <c r="AY141" s="132" t="s">
        <v>115</v>
      </c>
      <c r="BK141" s="140">
        <f>SUM(BK142:BK144)</f>
        <v>0</v>
      </c>
    </row>
    <row r="142" spans="1:65" s="2" customFormat="1" ht="33" customHeight="1">
      <c r="A142" s="26"/>
      <c r="B142" s="143"/>
      <c r="C142" s="144" t="s">
        <v>168</v>
      </c>
      <c r="D142" s="144" t="s">
        <v>117</v>
      </c>
      <c r="E142" s="145" t="s">
        <v>169</v>
      </c>
      <c r="F142" s="146" t="s">
        <v>170</v>
      </c>
      <c r="G142" s="147" t="s">
        <v>120</v>
      </c>
      <c r="H142" s="148">
        <v>561</v>
      </c>
      <c r="I142" s="149"/>
      <c r="J142" s="149">
        <f>ROUND(I142*H142,2)</f>
        <v>0</v>
      </c>
      <c r="K142" s="150"/>
      <c r="L142" s="27"/>
      <c r="M142" s="151" t="s">
        <v>1</v>
      </c>
      <c r="N142" s="152" t="s">
        <v>35</v>
      </c>
      <c r="O142" s="153">
        <v>5.5120000000000002E-2</v>
      </c>
      <c r="P142" s="153">
        <f>O142*H142</f>
        <v>30.922320000000003</v>
      </c>
      <c r="Q142" s="153">
        <v>0.48574000000000001</v>
      </c>
      <c r="R142" s="153">
        <f>Q142*H142</f>
        <v>272.50013999999999</v>
      </c>
      <c r="S142" s="153">
        <v>0</v>
      </c>
      <c r="T142" s="154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5" t="s">
        <v>121</v>
      </c>
      <c r="AT142" s="155" t="s">
        <v>117</v>
      </c>
      <c r="AU142" s="155" t="s">
        <v>122</v>
      </c>
      <c r="AY142" s="14" t="s">
        <v>115</v>
      </c>
      <c r="BE142" s="156">
        <f>IF(N142="základná",J142,0)</f>
        <v>0</v>
      </c>
      <c r="BF142" s="156">
        <f>IF(N142="znížená",J142,0)</f>
        <v>0</v>
      </c>
      <c r="BG142" s="156">
        <f>IF(N142="zákl. prenesená",J142,0)</f>
        <v>0</v>
      </c>
      <c r="BH142" s="156">
        <f>IF(N142="zníž. prenesená",J142,0)</f>
        <v>0</v>
      </c>
      <c r="BI142" s="156">
        <f>IF(N142="nulová",J142,0)</f>
        <v>0</v>
      </c>
      <c r="BJ142" s="14" t="s">
        <v>122</v>
      </c>
      <c r="BK142" s="156">
        <f>ROUND(I142*H142,2)</f>
        <v>0</v>
      </c>
      <c r="BL142" s="14" t="s">
        <v>121</v>
      </c>
      <c r="BM142" s="155" t="s">
        <v>171</v>
      </c>
    </row>
    <row r="143" spans="1:65" s="2" customFormat="1" ht="24.2" customHeight="1">
      <c r="A143" s="26"/>
      <c r="B143" s="143"/>
      <c r="C143" s="144" t="s">
        <v>172</v>
      </c>
      <c r="D143" s="144" t="s">
        <v>117</v>
      </c>
      <c r="E143" s="145" t="s">
        <v>173</v>
      </c>
      <c r="F143" s="146" t="s">
        <v>174</v>
      </c>
      <c r="G143" s="147" t="s">
        <v>120</v>
      </c>
      <c r="H143" s="148">
        <v>561</v>
      </c>
      <c r="I143" s="149"/>
      <c r="J143" s="149">
        <f>ROUND(I143*H143,2)</f>
        <v>0</v>
      </c>
      <c r="K143" s="150"/>
      <c r="L143" s="27"/>
      <c r="M143" s="151" t="s">
        <v>1</v>
      </c>
      <c r="N143" s="152" t="s">
        <v>35</v>
      </c>
      <c r="O143" s="153">
        <v>2.7119999999999998E-2</v>
      </c>
      <c r="P143" s="153">
        <f>O143*H143</f>
        <v>15.214319999999999</v>
      </c>
      <c r="Q143" s="153">
        <v>0.37080000000000002</v>
      </c>
      <c r="R143" s="153">
        <f>Q143*H143</f>
        <v>208.0188</v>
      </c>
      <c r="S143" s="153">
        <v>0</v>
      </c>
      <c r="T143" s="154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5" t="s">
        <v>121</v>
      </c>
      <c r="AT143" s="155" t="s">
        <v>117</v>
      </c>
      <c r="AU143" s="155" t="s">
        <v>122</v>
      </c>
      <c r="AY143" s="14" t="s">
        <v>115</v>
      </c>
      <c r="BE143" s="156">
        <f>IF(N143="základná",J143,0)</f>
        <v>0</v>
      </c>
      <c r="BF143" s="156">
        <f>IF(N143="znížená",J143,0)</f>
        <v>0</v>
      </c>
      <c r="BG143" s="156">
        <f>IF(N143="zákl. prenesená",J143,0)</f>
        <v>0</v>
      </c>
      <c r="BH143" s="156">
        <f>IF(N143="zníž. prenesená",J143,0)</f>
        <v>0</v>
      </c>
      <c r="BI143" s="156">
        <f>IF(N143="nulová",J143,0)</f>
        <v>0</v>
      </c>
      <c r="BJ143" s="14" t="s">
        <v>122</v>
      </c>
      <c r="BK143" s="156">
        <f>ROUND(I143*H143,2)</f>
        <v>0</v>
      </c>
      <c r="BL143" s="14" t="s">
        <v>121</v>
      </c>
      <c r="BM143" s="155" t="s">
        <v>175</v>
      </c>
    </row>
    <row r="144" spans="1:65" s="2" customFormat="1" ht="33" customHeight="1">
      <c r="A144" s="26"/>
      <c r="B144" s="143"/>
      <c r="C144" s="144" t="s">
        <v>176</v>
      </c>
      <c r="D144" s="144" t="s">
        <v>117</v>
      </c>
      <c r="E144" s="145" t="s">
        <v>177</v>
      </c>
      <c r="F144" s="146" t="s">
        <v>178</v>
      </c>
      <c r="G144" s="147" t="s">
        <v>120</v>
      </c>
      <c r="H144" s="148">
        <v>561</v>
      </c>
      <c r="I144" s="149"/>
      <c r="J144" s="149">
        <f>ROUND(I144*H144,2)</f>
        <v>0</v>
      </c>
      <c r="K144" s="150"/>
      <c r="L144" s="27"/>
      <c r="M144" s="151" t="s">
        <v>1</v>
      </c>
      <c r="N144" s="152" t="s">
        <v>35</v>
      </c>
      <c r="O144" s="153">
        <v>0.36899999999999999</v>
      </c>
      <c r="P144" s="153">
        <f>O144*H144</f>
        <v>207.00899999999999</v>
      </c>
      <c r="Q144" s="153">
        <v>0.34223999999999999</v>
      </c>
      <c r="R144" s="153">
        <f>Q144*H144</f>
        <v>191.99663999999999</v>
      </c>
      <c r="S144" s="153">
        <v>0</v>
      </c>
      <c r="T144" s="154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5" t="s">
        <v>121</v>
      </c>
      <c r="AT144" s="155" t="s">
        <v>117</v>
      </c>
      <c r="AU144" s="155" t="s">
        <v>122</v>
      </c>
      <c r="AY144" s="14" t="s">
        <v>115</v>
      </c>
      <c r="BE144" s="156">
        <f>IF(N144="základná",J144,0)</f>
        <v>0</v>
      </c>
      <c r="BF144" s="156">
        <f>IF(N144="znížená",J144,0)</f>
        <v>0</v>
      </c>
      <c r="BG144" s="156">
        <f>IF(N144="zákl. prenesená",J144,0)</f>
        <v>0</v>
      </c>
      <c r="BH144" s="156">
        <f>IF(N144="zníž. prenesená",J144,0)</f>
        <v>0</v>
      </c>
      <c r="BI144" s="156">
        <f>IF(N144="nulová",J144,0)</f>
        <v>0</v>
      </c>
      <c r="BJ144" s="14" t="s">
        <v>122</v>
      </c>
      <c r="BK144" s="156">
        <f>ROUND(I144*H144,2)</f>
        <v>0</v>
      </c>
      <c r="BL144" s="14" t="s">
        <v>121</v>
      </c>
      <c r="BM144" s="155" t="s">
        <v>179</v>
      </c>
    </row>
    <row r="145" spans="1:65" s="12" customFormat="1" ht="22.9" customHeight="1">
      <c r="B145" s="131"/>
      <c r="D145" s="132" t="s">
        <v>68</v>
      </c>
      <c r="E145" s="141" t="s">
        <v>153</v>
      </c>
      <c r="F145" s="141" t="s">
        <v>180</v>
      </c>
      <c r="J145" s="142">
        <f>BK145</f>
        <v>0</v>
      </c>
      <c r="L145" s="131"/>
      <c r="M145" s="135"/>
      <c r="N145" s="136"/>
      <c r="O145" s="136"/>
      <c r="P145" s="137">
        <f>SUM(P146:P153)</f>
        <v>712.73403800000006</v>
      </c>
      <c r="Q145" s="136"/>
      <c r="R145" s="137">
        <f>SUM(R146:R153)</f>
        <v>3.5126293500000005</v>
      </c>
      <c r="S145" s="136"/>
      <c r="T145" s="138">
        <f>SUM(T146:T153)</f>
        <v>0</v>
      </c>
      <c r="AR145" s="132" t="s">
        <v>77</v>
      </c>
      <c r="AT145" s="139" t="s">
        <v>68</v>
      </c>
      <c r="AU145" s="139" t="s">
        <v>77</v>
      </c>
      <c r="AY145" s="132" t="s">
        <v>115</v>
      </c>
      <c r="BK145" s="140">
        <f>SUM(BK146:BK153)</f>
        <v>0</v>
      </c>
    </row>
    <row r="146" spans="1:65" s="2" customFormat="1" ht="21.75" customHeight="1">
      <c r="A146" s="26"/>
      <c r="B146" s="143"/>
      <c r="C146" s="144" t="s">
        <v>181</v>
      </c>
      <c r="D146" s="144" t="s">
        <v>117</v>
      </c>
      <c r="E146" s="145" t="s">
        <v>182</v>
      </c>
      <c r="F146" s="146" t="s">
        <v>183</v>
      </c>
      <c r="G146" s="147" t="s">
        <v>146</v>
      </c>
      <c r="H146" s="148">
        <v>3.403</v>
      </c>
      <c r="I146" s="149"/>
      <c r="J146" s="149">
        <f t="shared" ref="J146:J153" si="10">ROUND(I146*H146,2)</f>
        <v>0</v>
      </c>
      <c r="K146" s="150"/>
      <c r="L146" s="27"/>
      <c r="M146" s="151" t="s">
        <v>1</v>
      </c>
      <c r="N146" s="152" t="s">
        <v>35</v>
      </c>
      <c r="O146" s="153">
        <v>10.19</v>
      </c>
      <c r="P146" s="153">
        <f t="shared" ref="P146:P153" si="11">O146*H146</f>
        <v>34.676569999999998</v>
      </c>
      <c r="Q146" s="153">
        <v>1.0264500000000001</v>
      </c>
      <c r="R146" s="153">
        <f t="shared" ref="R146:R153" si="12">Q146*H146</f>
        <v>3.4930093500000003</v>
      </c>
      <c r="S146" s="153">
        <v>0</v>
      </c>
      <c r="T146" s="154">
        <f t="shared" ref="T146:T153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5" t="s">
        <v>121</v>
      </c>
      <c r="AT146" s="155" t="s">
        <v>117</v>
      </c>
      <c r="AU146" s="155" t="s">
        <v>122</v>
      </c>
      <c r="AY146" s="14" t="s">
        <v>115</v>
      </c>
      <c r="BE146" s="156">
        <f t="shared" ref="BE146:BE153" si="14">IF(N146="základná",J146,0)</f>
        <v>0</v>
      </c>
      <c r="BF146" s="156">
        <f t="shared" ref="BF146:BF153" si="15">IF(N146="znížená",J146,0)</f>
        <v>0</v>
      </c>
      <c r="BG146" s="156">
        <f t="shared" ref="BG146:BG153" si="16">IF(N146="zákl. prenesená",J146,0)</f>
        <v>0</v>
      </c>
      <c r="BH146" s="156">
        <f t="shared" ref="BH146:BH153" si="17">IF(N146="zníž. prenesená",J146,0)</f>
        <v>0</v>
      </c>
      <c r="BI146" s="156">
        <f t="shared" ref="BI146:BI153" si="18">IF(N146="nulová",J146,0)</f>
        <v>0</v>
      </c>
      <c r="BJ146" s="14" t="s">
        <v>122</v>
      </c>
      <c r="BK146" s="156">
        <f t="shared" ref="BK146:BK153" si="19">ROUND(I146*H146,2)</f>
        <v>0</v>
      </c>
      <c r="BL146" s="14" t="s">
        <v>121</v>
      </c>
      <c r="BM146" s="155" t="s">
        <v>184</v>
      </c>
    </row>
    <row r="147" spans="1:65" s="2" customFormat="1" ht="24.2" customHeight="1">
      <c r="A147" s="26"/>
      <c r="B147" s="143"/>
      <c r="C147" s="144" t="s">
        <v>185</v>
      </c>
      <c r="D147" s="144" t="s">
        <v>117</v>
      </c>
      <c r="E147" s="145" t="s">
        <v>186</v>
      </c>
      <c r="F147" s="146" t="s">
        <v>187</v>
      </c>
      <c r="G147" s="147" t="s">
        <v>165</v>
      </c>
      <c r="H147" s="148">
        <v>84</v>
      </c>
      <c r="I147" s="149"/>
      <c r="J147" s="149">
        <f t="shared" si="10"/>
        <v>0</v>
      </c>
      <c r="K147" s="150"/>
      <c r="L147" s="27"/>
      <c r="M147" s="151" t="s">
        <v>1</v>
      </c>
      <c r="N147" s="152" t="s">
        <v>35</v>
      </c>
      <c r="O147" s="153">
        <v>7.0000000000000007E-2</v>
      </c>
      <c r="P147" s="153">
        <f t="shared" si="11"/>
        <v>5.8800000000000008</v>
      </c>
      <c r="Q147" s="153">
        <v>1.0000000000000001E-5</v>
      </c>
      <c r="R147" s="153">
        <f t="shared" si="12"/>
        <v>8.4000000000000003E-4</v>
      </c>
      <c r="S147" s="153">
        <v>0</v>
      </c>
      <c r="T147" s="154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5" t="s">
        <v>121</v>
      </c>
      <c r="AT147" s="155" t="s">
        <v>117</v>
      </c>
      <c r="AU147" s="155" t="s">
        <v>122</v>
      </c>
      <c r="AY147" s="14" t="s">
        <v>115</v>
      </c>
      <c r="BE147" s="156">
        <f t="shared" si="14"/>
        <v>0</v>
      </c>
      <c r="BF147" s="156">
        <f t="shared" si="15"/>
        <v>0</v>
      </c>
      <c r="BG147" s="156">
        <f t="shared" si="16"/>
        <v>0</v>
      </c>
      <c r="BH147" s="156">
        <f t="shared" si="17"/>
        <v>0</v>
      </c>
      <c r="BI147" s="156">
        <f t="shared" si="18"/>
        <v>0</v>
      </c>
      <c r="BJ147" s="14" t="s">
        <v>122</v>
      </c>
      <c r="BK147" s="156">
        <f t="shared" si="19"/>
        <v>0</v>
      </c>
      <c r="BL147" s="14" t="s">
        <v>121</v>
      </c>
      <c r="BM147" s="155" t="s">
        <v>188</v>
      </c>
    </row>
    <row r="148" spans="1:65" s="2" customFormat="1" ht="33" customHeight="1">
      <c r="A148" s="26"/>
      <c r="B148" s="143"/>
      <c r="C148" s="144" t="s">
        <v>189</v>
      </c>
      <c r="D148" s="144" t="s">
        <v>117</v>
      </c>
      <c r="E148" s="145" t="s">
        <v>190</v>
      </c>
      <c r="F148" s="146" t="s">
        <v>191</v>
      </c>
      <c r="G148" s="147" t="s">
        <v>165</v>
      </c>
      <c r="H148" s="148">
        <v>84</v>
      </c>
      <c r="I148" s="149"/>
      <c r="J148" s="149">
        <f t="shared" si="10"/>
        <v>0</v>
      </c>
      <c r="K148" s="150"/>
      <c r="L148" s="27"/>
      <c r="M148" s="151" t="s">
        <v>1</v>
      </c>
      <c r="N148" s="152" t="s">
        <v>35</v>
      </c>
      <c r="O148" s="153">
        <v>0.14099999999999999</v>
      </c>
      <c r="P148" s="153">
        <f t="shared" si="11"/>
        <v>11.843999999999999</v>
      </c>
      <c r="Q148" s="153">
        <v>2.2000000000000001E-4</v>
      </c>
      <c r="R148" s="153">
        <f t="shared" si="12"/>
        <v>1.848E-2</v>
      </c>
      <c r="S148" s="153">
        <v>0</v>
      </c>
      <c r="T148" s="154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5" t="s">
        <v>121</v>
      </c>
      <c r="AT148" s="155" t="s">
        <v>117</v>
      </c>
      <c r="AU148" s="155" t="s">
        <v>122</v>
      </c>
      <c r="AY148" s="14" t="s">
        <v>115</v>
      </c>
      <c r="BE148" s="156">
        <f t="shared" si="14"/>
        <v>0</v>
      </c>
      <c r="BF148" s="156">
        <f t="shared" si="15"/>
        <v>0</v>
      </c>
      <c r="BG148" s="156">
        <f t="shared" si="16"/>
        <v>0</v>
      </c>
      <c r="BH148" s="156">
        <f t="shared" si="17"/>
        <v>0</v>
      </c>
      <c r="BI148" s="156">
        <f t="shared" si="18"/>
        <v>0</v>
      </c>
      <c r="BJ148" s="14" t="s">
        <v>122</v>
      </c>
      <c r="BK148" s="156">
        <f t="shared" si="19"/>
        <v>0</v>
      </c>
      <c r="BL148" s="14" t="s">
        <v>121</v>
      </c>
      <c r="BM148" s="155" t="s">
        <v>192</v>
      </c>
    </row>
    <row r="149" spans="1:65" s="2" customFormat="1" ht="24.2" customHeight="1">
      <c r="A149" s="26"/>
      <c r="B149" s="143"/>
      <c r="C149" s="144" t="s">
        <v>193</v>
      </c>
      <c r="D149" s="144" t="s">
        <v>117</v>
      </c>
      <c r="E149" s="145" t="s">
        <v>194</v>
      </c>
      <c r="F149" s="146" t="s">
        <v>195</v>
      </c>
      <c r="G149" s="147" t="s">
        <v>165</v>
      </c>
      <c r="H149" s="148">
        <v>42</v>
      </c>
      <c r="I149" s="149"/>
      <c r="J149" s="149">
        <f t="shared" si="10"/>
        <v>0</v>
      </c>
      <c r="K149" s="150"/>
      <c r="L149" s="27"/>
      <c r="M149" s="151" t="s">
        <v>1</v>
      </c>
      <c r="N149" s="152" t="s">
        <v>35</v>
      </c>
      <c r="O149" s="153">
        <v>0.29499999999999998</v>
      </c>
      <c r="P149" s="153">
        <f t="shared" si="11"/>
        <v>12.389999999999999</v>
      </c>
      <c r="Q149" s="153">
        <v>0</v>
      </c>
      <c r="R149" s="153">
        <f t="shared" si="12"/>
        <v>0</v>
      </c>
      <c r="S149" s="153">
        <v>0</v>
      </c>
      <c r="T149" s="154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5" t="s">
        <v>121</v>
      </c>
      <c r="AT149" s="155" t="s">
        <v>117</v>
      </c>
      <c r="AU149" s="155" t="s">
        <v>122</v>
      </c>
      <c r="AY149" s="14" t="s">
        <v>115</v>
      </c>
      <c r="BE149" s="156">
        <f t="shared" si="14"/>
        <v>0</v>
      </c>
      <c r="BF149" s="156">
        <f t="shared" si="15"/>
        <v>0</v>
      </c>
      <c r="BG149" s="156">
        <f t="shared" si="16"/>
        <v>0</v>
      </c>
      <c r="BH149" s="156">
        <f t="shared" si="17"/>
        <v>0</v>
      </c>
      <c r="BI149" s="156">
        <f t="shared" si="18"/>
        <v>0</v>
      </c>
      <c r="BJ149" s="14" t="s">
        <v>122</v>
      </c>
      <c r="BK149" s="156">
        <f t="shared" si="19"/>
        <v>0</v>
      </c>
      <c r="BL149" s="14" t="s">
        <v>121</v>
      </c>
      <c r="BM149" s="155" t="s">
        <v>196</v>
      </c>
    </row>
    <row r="150" spans="1:65" s="2" customFormat="1" ht="24.2" customHeight="1">
      <c r="A150" s="26"/>
      <c r="B150" s="143"/>
      <c r="C150" s="144" t="s">
        <v>197</v>
      </c>
      <c r="D150" s="144" t="s">
        <v>117</v>
      </c>
      <c r="E150" s="145" t="s">
        <v>198</v>
      </c>
      <c r="F150" s="146" t="s">
        <v>199</v>
      </c>
      <c r="G150" s="147" t="s">
        <v>165</v>
      </c>
      <c r="H150" s="148">
        <v>30</v>
      </c>
      <c r="I150" s="149"/>
      <c r="J150" s="149">
        <f t="shared" si="10"/>
        <v>0</v>
      </c>
      <c r="K150" s="150"/>
      <c r="L150" s="27"/>
      <c r="M150" s="151" t="s">
        <v>1</v>
      </c>
      <c r="N150" s="152" t="s">
        <v>35</v>
      </c>
      <c r="O150" s="153">
        <v>0.45107000000000003</v>
      </c>
      <c r="P150" s="153">
        <f t="shared" si="11"/>
        <v>13.532100000000002</v>
      </c>
      <c r="Q150" s="153">
        <v>1.0000000000000001E-5</v>
      </c>
      <c r="R150" s="153">
        <f t="shared" si="12"/>
        <v>3.0000000000000003E-4</v>
      </c>
      <c r="S150" s="153">
        <v>0</v>
      </c>
      <c r="T150" s="154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5" t="s">
        <v>121</v>
      </c>
      <c r="AT150" s="155" t="s">
        <v>117</v>
      </c>
      <c r="AU150" s="155" t="s">
        <v>122</v>
      </c>
      <c r="AY150" s="14" t="s">
        <v>115</v>
      </c>
      <c r="BE150" s="156">
        <f t="shared" si="14"/>
        <v>0</v>
      </c>
      <c r="BF150" s="156">
        <f t="shared" si="15"/>
        <v>0</v>
      </c>
      <c r="BG150" s="156">
        <f t="shared" si="16"/>
        <v>0</v>
      </c>
      <c r="BH150" s="156">
        <f t="shared" si="17"/>
        <v>0</v>
      </c>
      <c r="BI150" s="156">
        <f t="shared" si="18"/>
        <v>0</v>
      </c>
      <c r="BJ150" s="14" t="s">
        <v>122</v>
      </c>
      <c r="BK150" s="156">
        <f t="shared" si="19"/>
        <v>0</v>
      </c>
      <c r="BL150" s="14" t="s">
        <v>121</v>
      </c>
      <c r="BM150" s="155" t="s">
        <v>200</v>
      </c>
    </row>
    <row r="151" spans="1:65" s="2" customFormat="1" ht="33" customHeight="1">
      <c r="A151" s="26"/>
      <c r="B151" s="143"/>
      <c r="C151" s="144" t="s">
        <v>7</v>
      </c>
      <c r="D151" s="144" t="s">
        <v>117</v>
      </c>
      <c r="E151" s="145" t="s">
        <v>201</v>
      </c>
      <c r="F151" s="146" t="s">
        <v>202</v>
      </c>
      <c r="G151" s="147" t="s">
        <v>146</v>
      </c>
      <c r="H151" s="148">
        <v>407.19600000000003</v>
      </c>
      <c r="I151" s="149"/>
      <c r="J151" s="149">
        <f t="shared" si="10"/>
        <v>0</v>
      </c>
      <c r="K151" s="150"/>
      <c r="L151" s="27"/>
      <c r="M151" s="151" t="s">
        <v>1</v>
      </c>
      <c r="N151" s="152" t="s">
        <v>35</v>
      </c>
      <c r="O151" s="153">
        <v>0.80900000000000005</v>
      </c>
      <c r="P151" s="153">
        <f t="shared" si="11"/>
        <v>329.42156400000005</v>
      </c>
      <c r="Q151" s="153">
        <v>0</v>
      </c>
      <c r="R151" s="153">
        <f t="shared" si="12"/>
        <v>0</v>
      </c>
      <c r="S151" s="153">
        <v>0</v>
      </c>
      <c r="T151" s="154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5" t="s">
        <v>121</v>
      </c>
      <c r="AT151" s="155" t="s">
        <v>117</v>
      </c>
      <c r="AU151" s="155" t="s">
        <v>122</v>
      </c>
      <c r="AY151" s="14" t="s">
        <v>115</v>
      </c>
      <c r="BE151" s="156">
        <f t="shared" si="14"/>
        <v>0</v>
      </c>
      <c r="BF151" s="156">
        <f t="shared" si="15"/>
        <v>0</v>
      </c>
      <c r="BG151" s="156">
        <f t="shared" si="16"/>
        <v>0</v>
      </c>
      <c r="BH151" s="156">
        <f t="shared" si="17"/>
        <v>0</v>
      </c>
      <c r="BI151" s="156">
        <f t="shared" si="18"/>
        <v>0</v>
      </c>
      <c r="BJ151" s="14" t="s">
        <v>122</v>
      </c>
      <c r="BK151" s="156">
        <f t="shared" si="19"/>
        <v>0</v>
      </c>
      <c r="BL151" s="14" t="s">
        <v>121</v>
      </c>
      <c r="BM151" s="155" t="s">
        <v>203</v>
      </c>
    </row>
    <row r="152" spans="1:65" s="2" customFormat="1" ht="24.2" customHeight="1">
      <c r="A152" s="26"/>
      <c r="B152" s="143"/>
      <c r="C152" s="144" t="s">
        <v>204</v>
      </c>
      <c r="D152" s="144" t="s">
        <v>117</v>
      </c>
      <c r="E152" s="145" t="s">
        <v>205</v>
      </c>
      <c r="F152" s="146" t="s">
        <v>206</v>
      </c>
      <c r="G152" s="147" t="s">
        <v>146</v>
      </c>
      <c r="H152" s="148">
        <v>407.19600000000003</v>
      </c>
      <c r="I152" s="149"/>
      <c r="J152" s="149">
        <f t="shared" si="10"/>
        <v>0</v>
      </c>
      <c r="K152" s="150"/>
      <c r="L152" s="27"/>
      <c r="M152" s="151" t="s">
        <v>1</v>
      </c>
      <c r="N152" s="152" t="s">
        <v>35</v>
      </c>
      <c r="O152" s="153">
        <v>0.749</v>
      </c>
      <c r="P152" s="153">
        <f t="shared" si="11"/>
        <v>304.98980399999999</v>
      </c>
      <c r="Q152" s="153">
        <v>0</v>
      </c>
      <c r="R152" s="153">
        <f t="shared" si="12"/>
        <v>0</v>
      </c>
      <c r="S152" s="153">
        <v>0</v>
      </c>
      <c r="T152" s="154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5" t="s">
        <v>121</v>
      </c>
      <c r="AT152" s="155" t="s">
        <v>117</v>
      </c>
      <c r="AU152" s="155" t="s">
        <v>122</v>
      </c>
      <c r="AY152" s="14" t="s">
        <v>115</v>
      </c>
      <c r="BE152" s="156">
        <f t="shared" si="14"/>
        <v>0</v>
      </c>
      <c r="BF152" s="156">
        <f t="shared" si="15"/>
        <v>0</v>
      </c>
      <c r="BG152" s="156">
        <f t="shared" si="16"/>
        <v>0</v>
      </c>
      <c r="BH152" s="156">
        <f t="shared" si="17"/>
        <v>0</v>
      </c>
      <c r="BI152" s="156">
        <f t="shared" si="18"/>
        <v>0</v>
      </c>
      <c r="BJ152" s="14" t="s">
        <v>122</v>
      </c>
      <c r="BK152" s="156">
        <f t="shared" si="19"/>
        <v>0</v>
      </c>
      <c r="BL152" s="14" t="s">
        <v>121</v>
      </c>
      <c r="BM152" s="155" t="s">
        <v>207</v>
      </c>
    </row>
    <row r="153" spans="1:65" s="2" customFormat="1" ht="24.2" customHeight="1">
      <c r="A153" s="26"/>
      <c r="B153" s="143"/>
      <c r="C153" s="144" t="s">
        <v>208</v>
      </c>
      <c r="D153" s="144" t="s">
        <v>117</v>
      </c>
      <c r="E153" s="145" t="s">
        <v>209</v>
      </c>
      <c r="F153" s="146" t="s">
        <v>210</v>
      </c>
      <c r="G153" s="147" t="s">
        <v>146</v>
      </c>
      <c r="H153" s="148">
        <v>407.19600000000003</v>
      </c>
      <c r="I153" s="149"/>
      <c r="J153" s="149">
        <f t="shared" si="10"/>
        <v>0</v>
      </c>
      <c r="K153" s="150"/>
      <c r="L153" s="27"/>
      <c r="M153" s="151" t="s">
        <v>1</v>
      </c>
      <c r="N153" s="152" t="s">
        <v>35</v>
      </c>
      <c r="O153" s="153">
        <v>0</v>
      </c>
      <c r="P153" s="153">
        <f t="shared" si="11"/>
        <v>0</v>
      </c>
      <c r="Q153" s="153">
        <v>0</v>
      </c>
      <c r="R153" s="153">
        <f t="shared" si="12"/>
        <v>0</v>
      </c>
      <c r="S153" s="153">
        <v>0</v>
      </c>
      <c r="T153" s="154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5" t="s">
        <v>121</v>
      </c>
      <c r="AT153" s="155" t="s">
        <v>117</v>
      </c>
      <c r="AU153" s="155" t="s">
        <v>122</v>
      </c>
      <c r="AY153" s="14" t="s">
        <v>115</v>
      </c>
      <c r="BE153" s="156">
        <f t="shared" si="14"/>
        <v>0</v>
      </c>
      <c r="BF153" s="156">
        <f t="shared" si="15"/>
        <v>0</v>
      </c>
      <c r="BG153" s="156">
        <f t="shared" si="16"/>
        <v>0</v>
      </c>
      <c r="BH153" s="156">
        <f t="shared" si="17"/>
        <v>0</v>
      </c>
      <c r="BI153" s="156">
        <f t="shared" si="18"/>
        <v>0</v>
      </c>
      <c r="BJ153" s="14" t="s">
        <v>122</v>
      </c>
      <c r="BK153" s="156">
        <f t="shared" si="19"/>
        <v>0</v>
      </c>
      <c r="BL153" s="14" t="s">
        <v>121</v>
      </c>
      <c r="BM153" s="155" t="s">
        <v>211</v>
      </c>
    </row>
    <row r="154" spans="1:65" s="12" customFormat="1" ht="22.9" customHeight="1">
      <c r="B154" s="131"/>
      <c r="D154" s="132" t="s">
        <v>68</v>
      </c>
      <c r="E154" s="141" t="s">
        <v>212</v>
      </c>
      <c r="F154" s="141" t="s">
        <v>213</v>
      </c>
      <c r="J154" s="142">
        <f>BK154</f>
        <v>0</v>
      </c>
      <c r="L154" s="131"/>
      <c r="M154" s="135"/>
      <c r="N154" s="136"/>
      <c r="O154" s="136"/>
      <c r="P154" s="137">
        <f>P155</f>
        <v>20.320799999999998</v>
      </c>
      <c r="Q154" s="136"/>
      <c r="R154" s="137">
        <f>R155</f>
        <v>0</v>
      </c>
      <c r="S154" s="136"/>
      <c r="T154" s="138">
        <f>T155</f>
        <v>0</v>
      </c>
      <c r="AR154" s="132" t="s">
        <v>77</v>
      </c>
      <c r="AT154" s="139" t="s">
        <v>68</v>
      </c>
      <c r="AU154" s="139" t="s">
        <v>77</v>
      </c>
      <c r="AY154" s="132" t="s">
        <v>115</v>
      </c>
      <c r="BK154" s="140">
        <f>BK155</f>
        <v>0</v>
      </c>
    </row>
    <row r="155" spans="1:65" s="2" customFormat="1" ht="33" customHeight="1">
      <c r="A155" s="26"/>
      <c r="B155" s="143"/>
      <c r="C155" s="144" t="s">
        <v>214</v>
      </c>
      <c r="D155" s="144" t="s">
        <v>117</v>
      </c>
      <c r="E155" s="145" t="s">
        <v>215</v>
      </c>
      <c r="F155" s="146" t="s">
        <v>216</v>
      </c>
      <c r="G155" s="147" t="s">
        <v>146</v>
      </c>
      <c r="H155" s="148">
        <v>677.36</v>
      </c>
      <c r="I155" s="149"/>
      <c r="J155" s="149">
        <f>ROUND(I155*H155,2)</f>
        <v>0</v>
      </c>
      <c r="K155" s="150"/>
      <c r="L155" s="27"/>
      <c r="M155" s="151" t="s">
        <v>1</v>
      </c>
      <c r="N155" s="152" t="s">
        <v>35</v>
      </c>
      <c r="O155" s="153">
        <v>0.03</v>
      </c>
      <c r="P155" s="153">
        <f>O155*H155</f>
        <v>20.320799999999998</v>
      </c>
      <c r="Q155" s="153">
        <v>0</v>
      </c>
      <c r="R155" s="153">
        <f>Q155*H155</f>
        <v>0</v>
      </c>
      <c r="S155" s="153">
        <v>0</v>
      </c>
      <c r="T155" s="154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5" t="s">
        <v>121</v>
      </c>
      <c r="AT155" s="155" t="s">
        <v>117</v>
      </c>
      <c r="AU155" s="155" t="s">
        <v>122</v>
      </c>
      <c r="AY155" s="14" t="s">
        <v>115</v>
      </c>
      <c r="BE155" s="156">
        <f>IF(N155="základná",J155,0)</f>
        <v>0</v>
      </c>
      <c r="BF155" s="156">
        <f>IF(N155="znížená",J155,0)</f>
        <v>0</v>
      </c>
      <c r="BG155" s="156">
        <f>IF(N155="zákl. prenesená",J155,0)</f>
        <v>0</v>
      </c>
      <c r="BH155" s="156">
        <f>IF(N155="zníž. prenesená",J155,0)</f>
        <v>0</v>
      </c>
      <c r="BI155" s="156">
        <f>IF(N155="nulová",J155,0)</f>
        <v>0</v>
      </c>
      <c r="BJ155" s="14" t="s">
        <v>122</v>
      </c>
      <c r="BK155" s="156">
        <f>ROUND(I155*H155,2)</f>
        <v>0</v>
      </c>
      <c r="BL155" s="14" t="s">
        <v>121</v>
      </c>
      <c r="BM155" s="155" t="s">
        <v>217</v>
      </c>
    </row>
    <row r="156" spans="1:65" s="12" customFormat="1" ht="25.9" customHeight="1">
      <c r="B156" s="131"/>
      <c r="D156" s="132" t="s">
        <v>68</v>
      </c>
      <c r="E156" s="133" t="s">
        <v>218</v>
      </c>
      <c r="F156" s="133" t="s">
        <v>219</v>
      </c>
      <c r="J156" s="134">
        <f>BK156</f>
        <v>0</v>
      </c>
      <c r="L156" s="131"/>
      <c r="M156" s="135"/>
      <c r="N156" s="136"/>
      <c r="O156" s="136"/>
      <c r="P156" s="137">
        <f>P157</f>
        <v>10.728900000000001</v>
      </c>
      <c r="Q156" s="136"/>
      <c r="R156" s="137">
        <f>R157</f>
        <v>1.0500000000000001E-2</v>
      </c>
      <c r="S156" s="136"/>
      <c r="T156" s="138">
        <f>T157</f>
        <v>0</v>
      </c>
      <c r="AR156" s="132" t="s">
        <v>122</v>
      </c>
      <c r="AT156" s="139" t="s">
        <v>68</v>
      </c>
      <c r="AU156" s="139" t="s">
        <v>69</v>
      </c>
      <c r="AY156" s="132" t="s">
        <v>115</v>
      </c>
      <c r="BK156" s="140">
        <f>BK157</f>
        <v>0</v>
      </c>
    </row>
    <row r="157" spans="1:65" s="12" customFormat="1" ht="22.9" customHeight="1">
      <c r="B157" s="131"/>
      <c r="D157" s="132" t="s">
        <v>68</v>
      </c>
      <c r="E157" s="141" t="s">
        <v>220</v>
      </c>
      <c r="F157" s="141" t="s">
        <v>221</v>
      </c>
      <c r="J157" s="142">
        <f>BK157</f>
        <v>0</v>
      </c>
      <c r="L157" s="131"/>
      <c r="M157" s="135"/>
      <c r="N157" s="136"/>
      <c r="O157" s="136"/>
      <c r="P157" s="137">
        <f>SUM(P158:P159)</f>
        <v>10.728900000000001</v>
      </c>
      <c r="Q157" s="136"/>
      <c r="R157" s="137">
        <f>SUM(R158:R159)</f>
        <v>1.0500000000000001E-2</v>
      </c>
      <c r="S157" s="136"/>
      <c r="T157" s="138">
        <f>SUM(T158:T159)</f>
        <v>0</v>
      </c>
      <c r="AR157" s="132" t="s">
        <v>122</v>
      </c>
      <c r="AT157" s="139" t="s">
        <v>68</v>
      </c>
      <c r="AU157" s="139" t="s">
        <v>77</v>
      </c>
      <c r="AY157" s="132" t="s">
        <v>115</v>
      </c>
      <c r="BK157" s="140">
        <f>SUM(BK158:BK159)</f>
        <v>0</v>
      </c>
    </row>
    <row r="158" spans="1:65" s="2" customFormat="1" ht="24.2" customHeight="1">
      <c r="A158" s="26"/>
      <c r="B158" s="143"/>
      <c r="C158" s="144" t="s">
        <v>222</v>
      </c>
      <c r="D158" s="144" t="s">
        <v>117</v>
      </c>
      <c r="E158" s="145" t="s">
        <v>223</v>
      </c>
      <c r="F158" s="146" t="s">
        <v>224</v>
      </c>
      <c r="G158" s="147" t="s">
        <v>225</v>
      </c>
      <c r="H158" s="148">
        <v>210</v>
      </c>
      <c r="I158" s="149"/>
      <c r="J158" s="149">
        <f>ROUND(I158*H158,2)</f>
        <v>0</v>
      </c>
      <c r="K158" s="150"/>
      <c r="L158" s="27"/>
      <c r="M158" s="151" t="s">
        <v>1</v>
      </c>
      <c r="N158" s="152" t="s">
        <v>35</v>
      </c>
      <c r="O158" s="153">
        <v>5.1090000000000003E-2</v>
      </c>
      <c r="P158" s="153">
        <f>O158*H158</f>
        <v>10.728900000000001</v>
      </c>
      <c r="Q158" s="153">
        <v>5.0000000000000002E-5</v>
      </c>
      <c r="R158" s="153">
        <f>Q158*H158</f>
        <v>1.0500000000000001E-2</v>
      </c>
      <c r="S158" s="153">
        <v>0</v>
      </c>
      <c r="T158" s="154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5" t="s">
        <v>185</v>
      </c>
      <c r="AT158" s="155" t="s">
        <v>117</v>
      </c>
      <c r="AU158" s="155" t="s">
        <v>122</v>
      </c>
      <c r="AY158" s="14" t="s">
        <v>115</v>
      </c>
      <c r="BE158" s="156">
        <f>IF(N158="základná",J158,0)</f>
        <v>0</v>
      </c>
      <c r="BF158" s="156">
        <f>IF(N158="znížená",J158,0)</f>
        <v>0</v>
      </c>
      <c r="BG158" s="156">
        <f>IF(N158="zákl. prenesená",J158,0)</f>
        <v>0</v>
      </c>
      <c r="BH158" s="156">
        <f>IF(N158="zníž. prenesená",J158,0)</f>
        <v>0</v>
      </c>
      <c r="BI158" s="156">
        <f>IF(N158="nulová",J158,0)</f>
        <v>0</v>
      </c>
      <c r="BJ158" s="14" t="s">
        <v>122</v>
      </c>
      <c r="BK158" s="156">
        <f>ROUND(I158*H158,2)</f>
        <v>0</v>
      </c>
      <c r="BL158" s="14" t="s">
        <v>185</v>
      </c>
      <c r="BM158" s="155" t="s">
        <v>226</v>
      </c>
    </row>
    <row r="159" spans="1:65" s="2" customFormat="1" ht="16.5" customHeight="1">
      <c r="A159" s="26"/>
      <c r="B159" s="143"/>
      <c r="C159" s="157" t="s">
        <v>227</v>
      </c>
      <c r="D159" s="157" t="s">
        <v>228</v>
      </c>
      <c r="E159" s="158" t="s">
        <v>229</v>
      </c>
      <c r="F159" s="159" t="s">
        <v>230</v>
      </c>
      <c r="G159" s="160" t="s">
        <v>225</v>
      </c>
      <c r="H159" s="161">
        <v>210</v>
      </c>
      <c r="I159" s="162"/>
      <c r="J159" s="162">
        <f>ROUND(I159*H159,2)</f>
        <v>0</v>
      </c>
      <c r="K159" s="163"/>
      <c r="L159" s="164"/>
      <c r="M159" s="165" t="s">
        <v>1</v>
      </c>
      <c r="N159" s="166" t="s">
        <v>35</v>
      </c>
      <c r="O159" s="167">
        <v>0</v>
      </c>
      <c r="P159" s="167">
        <f>O159*H159</f>
        <v>0</v>
      </c>
      <c r="Q159" s="167">
        <v>0</v>
      </c>
      <c r="R159" s="167">
        <f>Q159*H159</f>
        <v>0</v>
      </c>
      <c r="S159" s="167">
        <v>0</v>
      </c>
      <c r="T159" s="168">
        <f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5" t="s">
        <v>231</v>
      </c>
      <c r="AT159" s="155" t="s">
        <v>228</v>
      </c>
      <c r="AU159" s="155" t="s">
        <v>122</v>
      </c>
      <c r="AY159" s="14" t="s">
        <v>115</v>
      </c>
      <c r="BE159" s="156">
        <f>IF(N159="základná",J159,0)</f>
        <v>0</v>
      </c>
      <c r="BF159" s="156">
        <f>IF(N159="znížená",J159,0)</f>
        <v>0</v>
      </c>
      <c r="BG159" s="156">
        <f>IF(N159="zákl. prenesená",J159,0)</f>
        <v>0</v>
      </c>
      <c r="BH159" s="156">
        <f>IF(N159="zníž. prenesená",J159,0)</f>
        <v>0</v>
      </c>
      <c r="BI159" s="156">
        <f>IF(N159="nulová",J159,0)</f>
        <v>0</v>
      </c>
      <c r="BJ159" s="14" t="s">
        <v>122</v>
      </c>
      <c r="BK159" s="156">
        <f>ROUND(I159*H159,2)</f>
        <v>0</v>
      </c>
      <c r="BL159" s="14" t="s">
        <v>185</v>
      </c>
      <c r="BM159" s="155" t="s">
        <v>232</v>
      </c>
    </row>
    <row r="160" spans="1:65" s="2" customFormat="1" ht="6.95" customHeight="1">
      <c r="A160" s="26"/>
      <c r="B160" s="42"/>
      <c r="C160" s="43"/>
      <c r="D160" s="43"/>
      <c r="E160" s="43"/>
      <c r="F160" s="43"/>
      <c r="G160" s="43"/>
      <c r="H160" s="43"/>
      <c r="I160" s="43"/>
      <c r="J160" s="43"/>
      <c r="K160" s="43"/>
      <c r="L160" s="27"/>
      <c r="M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</row>
  </sheetData>
  <autoFilter ref="C124:K159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rowBreaks count="1" manualBreakCount="1">
    <brk id="153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Jánošíkova ulica</vt:lpstr>
      <vt:lpstr>'01 - Jánošíkova ulica'!Názvy_tlače</vt:lpstr>
      <vt:lpstr>'Rekapitulácia stavby'!Názvy_tlače</vt:lpstr>
      <vt:lpstr>'01 - Jánošíkova ulica'!Oblasť_tlače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Golhová</cp:lastModifiedBy>
  <cp:lastPrinted>2022-04-04T08:25:47Z</cp:lastPrinted>
  <dcterms:created xsi:type="dcterms:W3CDTF">2022-03-30T11:14:17Z</dcterms:created>
  <dcterms:modified xsi:type="dcterms:W3CDTF">2022-05-11T12:37:14Z</dcterms:modified>
</cp:coreProperties>
</file>