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bstaravaniehandlova.HANDLOVA\Desktop\VO\35. Parkoviská Okružná\1. PHZ\"/>
    </mc:Choice>
  </mc:AlternateContent>
  <xr:revisionPtr revIDLastSave="0" documentId="13_ncr:1_{086054B3-073E-4BB2-BD69-698B822FD36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02 - Okružná_parkovisko MC" sheetId="3" r:id="rId2"/>
  </sheets>
  <definedNames>
    <definedName name="_xlnm._FilterDatabase" localSheetId="1" hidden="1">'02 - Okružná_parkovisko MC'!$C$122:$K$156</definedName>
    <definedName name="_xlnm.Print_Titles" localSheetId="1">'02 - Okružná_parkovisko MC'!$122:$122</definedName>
    <definedName name="_xlnm.Print_Titles" localSheetId="0">'Rekapitulácia stavby'!$92:$92</definedName>
    <definedName name="_xlnm.Print_Area" localSheetId="1">'02 - Okružná_parkovisko MC'!$C$110:$J$156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97" i="1" l="1"/>
  <c r="AX97" i="1"/>
  <c r="J37" i="3"/>
  <c r="J36" i="3"/>
  <c r="AY96" i="1" s="1"/>
  <c r="J35" i="3"/>
  <c r="AX96" i="1" s="1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T150" i="3" s="1"/>
  <c r="R151" i="3"/>
  <c r="R150" i="3" s="1"/>
  <c r="P151" i="3"/>
  <c r="P150" i="3" s="1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F89" i="3"/>
  <c r="E87" i="3"/>
  <c r="J24" i="3"/>
  <c r="E24" i="3"/>
  <c r="J120" i="3" s="1"/>
  <c r="J23" i="3"/>
  <c r="J21" i="3"/>
  <c r="E21" i="3"/>
  <c r="J91" i="3" s="1"/>
  <c r="J20" i="3"/>
  <c r="J18" i="3"/>
  <c r="E18" i="3"/>
  <c r="F120" i="3" s="1"/>
  <c r="J17" i="3"/>
  <c r="J15" i="3"/>
  <c r="E15" i="3"/>
  <c r="J14" i="3"/>
  <c r="J12" i="3"/>
  <c r="E7" i="3"/>
  <c r="AY95" i="1"/>
  <c r="AX95" i="1"/>
  <c r="L90" i="1"/>
  <c r="AM90" i="1"/>
  <c r="AM89" i="1"/>
  <c r="L89" i="1"/>
  <c r="AM87" i="1"/>
  <c r="L87" i="1"/>
  <c r="L85" i="1"/>
  <c r="L84" i="1"/>
  <c r="AS94" i="1"/>
  <c r="BK144" i="3"/>
  <c r="BK134" i="3"/>
  <c r="BK131" i="3"/>
  <c r="BK145" i="3"/>
  <c r="BK130" i="3"/>
  <c r="BK154" i="3"/>
  <c r="BK128" i="3"/>
  <c r="BK153" i="3"/>
  <c r="BK156" i="3"/>
  <c r="BK137" i="3"/>
  <c r="BK126" i="3"/>
  <c r="BK127" i="3"/>
  <c r="BK133" i="3"/>
  <c r="BK129" i="3"/>
  <c r="BK155" i="3"/>
  <c r="BK151" i="3"/>
  <c r="BK138" i="3"/>
  <c r="BK135" i="3"/>
  <c r="J101" i="3" l="1"/>
  <c r="J33" i="3"/>
  <c r="AV96" i="1" s="1"/>
  <c r="BB95" i="1"/>
  <c r="P125" i="3"/>
  <c r="P132" i="3"/>
  <c r="T136" i="3"/>
  <c r="BK152" i="3"/>
  <c r="J103" i="3" s="1"/>
  <c r="BK125" i="3"/>
  <c r="BK132" i="3"/>
  <c r="P136" i="3"/>
  <c r="R143" i="3"/>
  <c r="T132" i="3"/>
  <c r="R152" i="3"/>
  <c r="R125" i="3"/>
  <c r="R132" i="3"/>
  <c r="P143" i="3"/>
  <c r="P152" i="3"/>
  <c r="T125" i="3"/>
  <c r="BK136" i="3"/>
  <c r="BK143" i="3"/>
  <c r="T143" i="3"/>
  <c r="T152" i="3"/>
  <c r="R136" i="3"/>
  <c r="BK150" i="3"/>
  <c r="J102" i="3" s="1"/>
  <c r="E85" i="3"/>
  <c r="J89" i="3"/>
  <c r="J92" i="3"/>
  <c r="J119" i="3"/>
  <c r="BF134" i="3"/>
  <c r="BF137" i="3"/>
  <c r="BF138" i="3"/>
  <c r="BF144" i="3"/>
  <c r="BF145" i="3"/>
  <c r="BF154" i="3"/>
  <c r="F91" i="3"/>
  <c r="F92" i="3"/>
  <c r="BF126" i="3"/>
  <c r="BF155" i="3"/>
  <c r="BF156" i="3"/>
  <c r="BF128" i="3"/>
  <c r="BF131" i="3"/>
  <c r="BF151" i="3"/>
  <c r="BF127" i="3"/>
  <c r="BF129" i="3"/>
  <c r="BF130" i="3"/>
  <c r="BF133" i="3"/>
  <c r="BF135" i="3"/>
  <c r="BF153" i="3"/>
  <c r="BC95" i="1"/>
  <c r="AV95" i="1"/>
  <c r="AZ95" i="1"/>
  <c r="BD95" i="1"/>
  <c r="BB97" i="1"/>
  <c r="F33" i="3"/>
  <c r="AZ96" i="1" s="1"/>
  <c r="BD97" i="1"/>
  <c r="F35" i="3"/>
  <c r="BB96" i="1" s="1"/>
  <c r="AV97" i="1"/>
  <c r="F36" i="3"/>
  <c r="BC96" i="1" s="1"/>
  <c r="BC97" i="1"/>
  <c r="AZ97" i="1"/>
  <c r="F37" i="3"/>
  <c r="BD96" i="1" s="1"/>
  <c r="J100" i="3" l="1"/>
  <c r="J99" i="3"/>
  <c r="J98" i="3"/>
  <c r="AU97" i="1"/>
  <c r="T124" i="3"/>
  <c r="T123" i="3" s="1"/>
  <c r="BK124" i="3"/>
  <c r="P124" i="3"/>
  <c r="P123" i="3" s="1"/>
  <c r="AU96" i="1" s="1"/>
  <c r="R124" i="3"/>
  <c r="R123" i="3" s="1"/>
  <c r="AU95" i="1"/>
  <c r="J34" i="3"/>
  <c r="AW96" i="1" s="1"/>
  <c r="AT96" i="1" s="1"/>
  <c r="AW95" i="1"/>
  <c r="AT95" i="1" s="1"/>
  <c r="BA97" i="1"/>
  <c r="BA95" i="1"/>
  <c r="BB94" i="1"/>
  <c r="W31" i="1" s="1"/>
  <c r="AZ94" i="1"/>
  <c r="W29" i="1" s="1"/>
  <c r="BC94" i="1"/>
  <c r="W32" i="1" s="1"/>
  <c r="AW97" i="1"/>
  <c r="AT97" i="1" s="1"/>
  <c r="F34" i="3"/>
  <c r="BA96" i="1" s="1"/>
  <c r="BD94" i="1"/>
  <c r="W33" i="1" s="1"/>
  <c r="J97" i="3" l="1"/>
  <c r="BK123" i="3"/>
  <c r="J96" i="3" s="1"/>
  <c r="AU94" i="1"/>
  <c r="AY94" i="1"/>
  <c r="AX94" i="1"/>
  <c r="BA94" i="1"/>
  <c r="W30" i="1" s="1"/>
  <c r="AV94" i="1"/>
  <c r="AK29" i="1" s="1"/>
  <c r="AG97" i="1" l="1"/>
  <c r="AG95" i="1"/>
  <c r="AN95" i="1" s="1"/>
  <c r="AW94" i="1"/>
  <c r="AK30" i="1" s="1"/>
  <c r="J30" i="3"/>
  <c r="AG96" i="1" s="1"/>
  <c r="AN96" i="1" s="1"/>
  <c r="J39" i="3" l="1"/>
  <c r="AN97" i="1"/>
  <c r="AT94" i="1"/>
  <c r="AG94" i="1"/>
  <c r="AK26" i="1" s="1"/>
  <c r="AK35" i="1" l="1"/>
  <c r="AN94" i="1"/>
</calcChain>
</file>

<file path=xl/sharedStrings.xml><?xml version="1.0" encoding="utf-8"?>
<sst xmlns="http://schemas.openxmlformats.org/spreadsheetml/2006/main" count="594" uniqueCount="216">
  <si>
    <t>Export Komplet</t>
  </si>
  <si>
    <t/>
  </si>
  <si>
    <t>2.0</t>
  </si>
  <si>
    <t>False</t>
  </si>
  <si>
    <t>{2af998ac-634e-44fb-ae47-90538c0d0dab}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</si>
  <si>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</si>
  <si>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</si>
  <si>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</si>
  <si>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</si>
  <si>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</si>
  <si>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</si>
  <si>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</si>
  <si>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M158</t>
  </si>
  <si>
    <t>Stavba:</t>
  </si>
  <si>
    <t>Handlová - komunikácie 2022</t>
  </si>
  <si>
    <t>JKSO:</t>
  </si>
  <si>
    <t>KS:</t>
  </si>
  <si>
    <t>Miesto:</t>
  </si>
  <si>
    <t xml:space="preserve"> </t>
  </si>
  <si>
    <t>Dátum:</t>
  </si>
  <si>
    <t>10. 3. 2022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</si>
  <si>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</si>
  <si>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</si>
  <si>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</si>
  <si>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</si>
  <si>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</si>
  <si>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</si>
  <si>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</si>
  <si>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</si>
  <si>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</si>
  <si>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</si>
  <si>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</si>
  <si>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</si>
  <si>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</si>
  <si>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</si>
  <si>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</si>
  <si>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</si>
  <si>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</si>
  <si>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</si>
  <si>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</si>
  <si>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</si>
  <si>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</si>
  <si>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</si>
  <si>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</si>
  <si>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</si>
  <si>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</si>
  <si>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</si>
  <si>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</si>
  <si>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</si>
  <si>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</si>
  <si>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</si>
  <si>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</si>
  <si>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</si>
  <si>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</si>
  <si>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</si>
  <si>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</si>
  <si>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</si>
  <si>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</si>
  <si>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</si>
  <si>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</si>
  <si>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</si>
  <si>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</si>
  <si>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</si>
  <si>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</si>
  <si>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</si>
  <si>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</si>
  <si>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</si>
  <si>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</si>
  <si>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</si>
  <si>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</si>
  <si>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</si>
  <si>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</si>
  <si>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</si>
  <si>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</si>
  <si>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</si>
  <si>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Jánošíkova ulica</t>
  </si>
  <si>
    <t>STA</t>
  </si>
  <si>
    <t>1</t>
  </si>
  <si>
    <t>{b750e6a2-0d15-40ea-a56e-0e97856a0764}</t>
  </si>
  <si>
    <t>02</t>
  </si>
  <si>
    <t>Parkovisko Morovno</t>
  </si>
  <si>
    <t>{edb5347e-880d-4f8a-a4b3-973aef085e22}</t>
  </si>
  <si>
    <t>03</t>
  </si>
  <si>
    <t>Cesta v Novej Lehote</t>
  </si>
  <si>
    <t>{f83f2a93-236a-4f65-bed2-a31d1bb599ea}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</si>
  <si>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</si>
  <si>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</si>
  <si>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</si>
  <si>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</si>
  <si>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</si>
  <si>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</si>
  <si>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</si>
  <si>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</si>
  <si>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</si>
  <si>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</si>
  <si>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</si>
  <si>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</si>
  <si>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</si>
  <si>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</si>
  <si>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</si>
  <si>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</si>
  <si>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</si>
  <si>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</si>
  <si>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</si>
  <si>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</si>
  <si>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</si>
  <si>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</si>
  <si>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</si>
  <si>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</si>
  <si>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</si>
  <si>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</si>
  <si>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</si>
  <si>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</si>
  <si>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</si>
  <si>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m2</t>
  </si>
  <si>
    <t>4</t>
  </si>
  <si>
    <t>2</t>
  </si>
  <si>
    <t>3</t>
  </si>
  <si>
    <t>122201101.S</t>
  </si>
  <si>
    <t>Odkopávka a prekopávka nezapažená v hornine 3, do 100 m3</t>
  </si>
  <si>
    <t>m3</t>
  </si>
  <si>
    <t>5</t>
  </si>
  <si>
    <t>162501102.S</t>
  </si>
  <si>
    <t>Vodorovné premiestnenie výkopku po spevnenej ceste z horniny tr.1-4, do 100 m3 na vzdialenosť do 3000 m</t>
  </si>
  <si>
    <t>6</t>
  </si>
  <si>
    <t>7</t>
  </si>
  <si>
    <t>171209002.S</t>
  </si>
  <si>
    <t>Poplatok za skladovanie - zemina a kamenivo (17 05) ostatné</t>
  </si>
  <si>
    <t>t</t>
  </si>
  <si>
    <t>8</t>
  </si>
  <si>
    <t>181101102.S</t>
  </si>
  <si>
    <t>Úprava pláne v zárezoch v hornine 1-4 so zhutnením</t>
  </si>
  <si>
    <t>Zakladanie</t>
  </si>
  <si>
    <t>9</t>
  </si>
  <si>
    <t>10</t>
  </si>
  <si>
    <t>11</t>
  </si>
  <si>
    <t>m</t>
  </si>
  <si>
    <t>Komunikácie</t>
  </si>
  <si>
    <t>564762111.S</t>
  </si>
  <si>
    <t>Podklad alebo kryt z kameniva hrubého drveného veľ. 32-63 mm (vibr.štrk) po zhut.hr. 200 mm</t>
  </si>
  <si>
    <t>564861111.S</t>
  </si>
  <si>
    <t>Podklad zo štrkodrviny s rozprestretím a zhutnením, po zhutnení hr. 200 mm</t>
  </si>
  <si>
    <t>Ostatné konštrukcie a práce-búranie</t>
  </si>
  <si>
    <t>99</t>
  </si>
  <si>
    <t>Presun hmôt HSV</t>
  </si>
  <si>
    <t>M</t>
  </si>
  <si>
    <t>02 - Parkovisko Morovno</t>
  </si>
  <si>
    <t>VRN - Investičné náklady neobsiahnuté v cenách</t>
  </si>
  <si>
    <t>121101111.S</t>
  </si>
  <si>
    <t>Odstránenie ornice s vodor. premiestn. na hromady, so zložením na vzdialenosť do 100 m a do 100m3</t>
  </si>
  <si>
    <t>-942976980</t>
  </si>
  <si>
    <t>208369772</t>
  </si>
  <si>
    <t>122201109.S</t>
  </si>
  <si>
    <t>Odkopávky a prekopávky nezapažené. Príplatok k cenám za lepivosť horniny 3</t>
  </si>
  <si>
    <t>-255941031</t>
  </si>
  <si>
    <t>299153754</t>
  </si>
  <si>
    <t>-1194837935</t>
  </si>
  <si>
    <t>5294469</t>
  </si>
  <si>
    <t>289971211.S</t>
  </si>
  <si>
    <t>Zhotovenie vrstvy z geotextílie na upravenom povrchu sklon do 1 : 5 , šírky od 0 do 3 m</t>
  </si>
  <si>
    <t>823105879</t>
  </si>
  <si>
    <t>693110004500.S</t>
  </si>
  <si>
    <t>Geotextília polypropylénová netkaná 300 g/m2</t>
  </si>
  <si>
    <t>1688378089</t>
  </si>
  <si>
    <t>289971461.S</t>
  </si>
  <si>
    <t>Geomreža pre stabilizáciu podkladu, tuhá dvojosá z polypropylénu pevnosť v ťahu do 20 kN/m sklon nad 1 : 2,5 do 1 : 1</t>
  </si>
  <si>
    <t>-444014494</t>
  </si>
  <si>
    <t>377049980</t>
  </si>
  <si>
    <t>-1405413083</t>
  </si>
  <si>
    <t>917862112.S</t>
  </si>
  <si>
    <t>Osadenie chodník. obrubníka betónového stojatého do lôžka z betónu prosteho tr. C 16/20 s bočnou oporou</t>
  </si>
  <si>
    <t>449836278</t>
  </si>
  <si>
    <t>592170003500.S</t>
  </si>
  <si>
    <t>Obrubník rovný, lxšxv 1000x100x200 mm, prírodný</t>
  </si>
  <si>
    <t>ks</t>
  </si>
  <si>
    <t>1899576451</t>
  </si>
  <si>
    <t>998223011.S</t>
  </si>
  <si>
    <t>Presun hmôt pre pozemné komunikácie s krytom dláždeným (822 2.3, 822 5.3) akejkoľvek dĺžky objektu</t>
  </si>
  <si>
    <t>210548833</t>
  </si>
  <si>
    <t>VRN</t>
  </si>
  <si>
    <t>Investičné náklady neobsiahnuté v cenách</t>
  </si>
  <si>
    <t>000300016.S</t>
  </si>
  <si>
    <t>Geodetické práce - vykonávané pred výstavbou určenie vytyčovacej siete, vytýčenie staveniska, staveb. objektu</t>
  </si>
  <si>
    <t>1024</t>
  </si>
  <si>
    <t>1577007913</t>
  </si>
  <si>
    <t>000300031.S</t>
  </si>
  <si>
    <t>Geodetické práce - vykonávané po výstavbe zameranie skutočného vyhotovenia stavby</t>
  </si>
  <si>
    <t>1556311075</t>
  </si>
  <si>
    <t>000500021.S</t>
  </si>
  <si>
    <t>Príprava staveniska - vytýčenie inžinierskych sietí</t>
  </si>
  <si>
    <t>320507296</t>
  </si>
  <si>
    <t>000600024.S</t>
  </si>
  <si>
    <t>Zariadenie staveniska - prevádzkové dopravné značenie po stavenisku</t>
  </si>
  <si>
    <t>-1461478574</t>
  </si>
  <si>
    <t>Ulica Okružná, C-KN p. č. 1495/1, k. ú. Handlová</t>
  </si>
  <si>
    <t>Handlová, Okružná č. 26 - 30</t>
  </si>
  <si>
    <t>Mesto Handlová, Námestie baníkov č. 7, 972 51 Handlová</t>
  </si>
  <si>
    <t>Parkovacie plochy - kolmé 17 ks</t>
  </si>
  <si>
    <t>súb</t>
  </si>
  <si>
    <t>564811111</t>
  </si>
  <si>
    <t>596912112</t>
  </si>
  <si>
    <t>Kladenie dlažby z vegetačných tvárnic (bez lôžka) veľkosti do 0,25 m2 hr. 8 cm nad 20 m2</t>
  </si>
  <si>
    <t>5922784400</t>
  </si>
  <si>
    <t>Tvárnica polovegetačná betónová 60x40x8 cm</t>
  </si>
  <si>
    <t>599432111</t>
  </si>
  <si>
    <t>Vyplnenie vegetačnej dlažby kamenivom drobným drveným fr. 4/8 mm</t>
  </si>
  <si>
    <t>Podklad alebo podsyp zo štrkodrviny fr. 4/8 mm s rozprestretím hr. 30 mm</t>
  </si>
  <si>
    <t>962048114</t>
  </si>
  <si>
    <t xml:space="preserve">979081111   </t>
  </si>
  <si>
    <t>Odvoz sute a vybúraných hmôt na skládku do 1 km</t>
  </si>
  <si>
    <t xml:space="preserve">979081121   </t>
  </si>
  <si>
    <t xml:space="preserve">979131410   </t>
  </si>
  <si>
    <t xml:space="preserve">Búranie konštr. z betónu prostého -2,25000t </t>
  </si>
  <si>
    <t>Odvoz vybúraných hmôt na skládku za ďalší 1 km</t>
  </si>
  <si>
    <t>Poplatok za ulož.a znešk.stav.sute na urč. skládku - demol. vozoviek "O"-ost.odpad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</si>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</sst>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name val="Arial CE"/>
      <charset val="238"/>
    </font>
    <font>
      <sz val="9"/>
      <name val="Arial"/>
      <family val="2"/>
      <charset val="238"/>
    </font>
    <font>
      <i/>
      <sz val="9"/>
      <color rgb="FF0000FF"/>
      <name val="Arial CE"/>
      <charset val="238"/>
    </font>
    <font>
      <i/>
      <sz val="9"/>
      <color rgb="FF0000FF"/>
      <name val="Arial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3" xfId="0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34" fillId="0" borderId="22" xfId="0" applyFont="1" applyBorder="1" applyAlignment="1">
      <alignment horizontal="left" vertical="top" wrapText="1"/>
    </xf>
    <xf numFmtId="0" fontId="36" fillId="0" borderId="22" xfId="0" quotePrefix="1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 wrapText="1"/>
    </xf>
    <xf numFmtId="0" fontId="31" fillId="0" borderId="0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4" fillId="0" borderId="22" xfId="0" quotePrefix="1" applyFont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3" t="s">
        <v>12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5" t="s">
        <v>14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7" t="e">
        <f>ROUND(AG94,2)</f>
        <v>#REF!</v>
      </c>
      <c r="AL26" s="188"/>
      <c r="AM26" s="188"/>
      <c r="AN26" s="188"/>
      <c r="AO26" s="18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9" t="s">
        <v>30</v>
      </c>
      <c r="M28" s="189"/>
      <c r="N28" s="189"/>
      <c r="O28" s="189"/>
      <c r="P28" s="189"/>
      <c r="Q28" s="26"/>
      <c r="R28" s="26"/>
      <c r="S28" s="26"/>
      <c r="T28" s="26"/>
      <c r="U28" s="26"/>
      <c r="V28" s="26"/>
      <c r="W28" s="189" t="s">
        <v>31</v>
      </c>
      <c r="X28" s="189"/>
      <c r="Y28" s="189"/>
      <c r="Z28" s="189"/>
      <c r="AA28" s="189"/>
      <c r="AB28" s="189"/>
      <c r="AC28" s="189"/>
      <c r="AD28" s="189"/>
      <c r="AE28" s="189"/>
      <c r="AF28" s="26"/>
      <c r="AG28" s="26"/>
      <c r="AH28" s="26"/>
      <c r="AI28" s="26"/>
      <c r="AJ28" s="26"/>
      <c r="AK28" s="189" t="s">
        <v>32</v>
      </c>
      <c r="AL28" s="189"/>
      <c r="AM28" s="189"/>
      <c r="AN28" s="189"/>
      <c r="AO28" s="189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32" t="s">
        <v>34</v>
      </c>
      <c r="L29" s="192">
        <v>0.2</v>
      </c>
      <c r="M29" s="191"/>
      <c r="N29" s="191"/>
      <c r="O29" s="191"/>
      <c r="P29" s="191"/>
      <c r="W29" s="190" t="e">
        <f>ROUND(AZ94, 2)</f>
        <v>#REF!</v>
      </c>
      <c r="X29" s="191"/>
      <c r="Y29" s="191"/>
      <c r="Z29" s="191"/>
      <c r="AA29" s="191"/>
      <c r="AB29" s="191"/>
      <c r="AC29" s="191"/>
      <c r="AD29" s="191"/>
      <c r="AE29" s="191"/>
      <c r="AK29" s="190" t="e">
        <f>ROUND(AV94, 2)</f>
        <v>#REF!</v>
      </c>
      <c r="AL29" s="191"/>
      <c r="AM29" s="191"/>
      <c r="AN29" s="191"/>
      <c r="AO29" s="191"/>
      <c r="AR29" s="31"/>
    </row>
    <row r="30" spans="1:71" s="3" customFormat="1" ht="14.45" customHeight="1">
      <c r="B30" s="31"/>
      <c r="F30" s="32" t="s">
        <v>35</v>
      </c>
      <c r="L30" s="192">
        <v>0.2</v>
      </c>
      <c r="M30" s="191"/>
      <c r="N30" s="191"/>
      <c r="O30" s="191"/>
      <c r="P30" s="191"/>
      <c r="W30" s="190" t="e">
        <f>ROUND(BA94, 2)</f>
        <v>#REF!</v>
      </c>
      <c r="X30" s="191"/>
      <c r="Y30" s="191"/>
      <c r="Z30" s="191"/>
      <c r="AA30" s="191"/>
      <c r="AB30" s="191"/>
      <c r="AC30" s="191"/>
      <c r="AD30" s="191"/>
      <c r="AE30" s="191"/>
      <c r="AK30" s="190" t="e">
        <f>ROUND(AW94, 2)</f>
        <v>#REF!</v>
      </c>
      <c r="AL30" s="191"/>
      <c r="AM30" s="191"/>
      <c r="AN30" s="191"/>
      <c r="AO30" s="191"/>
      <c r="AR30" s="31"/>
    </row>
    <row r="31" spans="1:71" s="3" customFormat="1" ht="14.45" hidden="1" customHeight="1">
      <c r="B31" s="31"/>
      <c r="F31" s="23" t="s">
        <v>36</v>
      </c>
      <c r="L31" s="192">
        <v>0.2</v>
      </c>
      <c r="M31" s="191"/>
      <c r="N31" s="191"/>
      <c r="O31" s="191"/>
      <c r="P31" s="191"/>
      <c r="W31" s="190" t="e">
        <f>ROUND(BB94, 2)</f>
        <v>#REF!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1"/>
    </row>
    <row r="32" spans="1:71" s="3" customFormat="1" ht="14.45" hidden="1" customHeight="1">
      <c r="B32" s="31"/>
      <c r="F32" s="23" t="s">
        <v>37</v>
      </c>
      <c r="L32" s="192">
        <v>0.2</v>
      </c>
      <c r="M32" s="191"/>
      <c r="N32" s="191"/>
      <c r="O32" s="191"/>
      <c r="P32" s="191"/>
      <c r="W32" s="190" t="e">
        <f>ROUND(BC94, 2)</f>
        <v>#REF!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1"/>
    </row>
    <row r="33" spans="1:57" s="3" customFormat="1" ht="14.45" hidden="1" customHeight="1">
      <c r="B33" s="31"/>
      <c r="F33" s="32" t="s">
        <v>38</v>
      </c>
      <c r="L33" s="192">
        <v>0</v>
      </c>
      <c r="M33" s="191"/>
      <c r="N33" s="191"/>
      <c r="O33" s="191"/>
      <c r="P33" s="191"/>
      <c r="W33" s="190" t="e">
        <f>ROUND(BD94, 2)</f>
        <v>#REF!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213" t="s">
        <v>41</v>
      </c>
      <c r="Y35" s="214"/>
      <c r="Z35" s="214"/>
      <c r="AA35" s="214"/>
      <c r="AB35" s="214"/>
      <c r="AC35" s="35"/>
      <c r="AD35" s="35"/>
      <c r="AE35" s="35"/>
      <c r="AF35" s="35"/>
      <c r="AG35" s="35"/>
      <c r="AH35" s="35"/>
      <c r="AI35" s="35"/>
      <c r="AJ35" s="35"/>
      <c r="AK35" s="215" t="e">
        <f>SUM(AK26:AK33)</f>
        <v>#REF!</v>
      </c>
      <c r="AL35" s="214"/>
      <c r="AM35" s="214"/>
      <c r="AN35" s="214"/>
      <c r="AO35" s="216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6"/>
      <c r="C84" s="23" t="s">
        <v>11</v>
      </c>
      <c r="L84" s="4" t="str">
        <f>K5</f>
        <v>M158</v>
      </c>
      <c r="AR84" s="46"/>
    </row>
    <row r="85" spans="1:91" s="5" customFormat="1" ht="36.950000000000003" customHeight="1">
      <c r="B85" s="47"/>
      <c r="C85" s="48" t="s">
        <v>13</v>
      </c>
      <c r="L85" s="204" t="str">
        <f>K6</f>
        <v>Handlová - komunikácie 2022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47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6" t="str">
        <f>IF(AN8= "","",AN8)</f>
        <v>10. 3. 2022</v>
      </c>
      <c r="AN87" s="206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07" t="str">
        <f>IF(E17="","",E17)</f>
        <v xml:space="preserve"> </v>
      </c>
      <c r="AN89" s="208"/>
      <c r="AO89" s="208"/>
      <c r="AP89" s="208"/>
      <c r="AQ89" s="26"/>
      <c r="AR89" s="27"/>
      <c r="AS89" s="209" t="s">
        <v>49</v>
      </c>
      <c r="AT89" s="210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207" t="str">
        <f>IF(E20="","",E20)</f>
        <v xml:space="preserve"> </v>
      </c>
      <c r="AN90" s="208"/>
      <c r="AO90" s="208"/>
      <c r="AP90" s="208"/>
      <c r="AQ90" s="26"/>
      <c r="AR90" s="27"/>
      <c r="AS90" s="211"/>
      <c r="AT90" s="212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1"/>
      <c r="AT91" s="212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>
      <c r="A92" s="26"/>
      <c r="B92" s="27"/>
      <c r="C92" s="196" t="s">
        <v>50</v>
      </c>
      <c r="D92" s="197"/>
      <c r="E92" s="197"/>
      <c r="F92" s="197"/>
      <c r="G92" s="197"/>
      <c r="H92" s="55"/>
      <c r="I92" s="198" t="s">
        <v>51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52</v>
      </c>
      <c r="AH92" s="197"/>
      <c r="AI92" s="197"/>
      <c r="AJ92" s="197"/>
      <c r="AK92" s="197"/>
      <c r="AL92" s="197"/>
      <c r="AM92" s="197"/>
      <c r="AN92" s="198" t="s">
        <v>53</v>
      </c>
      <c r="AO92" s="197"/>
      <c r="AP92" s="200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1" t="e">
        <f>ROUND(SUM(AG95:AG97),2)</f>
        <v>#REF!</v>
      </c>
      <c r="AH94" s="201"/>
      <c r="AI94" s="201"/>
      <c r="AJ94" s="201"/>
      <c r="AK94" s="201"/>
      <c r="AL94" s="201"/>
      <c r="AM94" s="201"/>
      <c r="AN94" s="202" t="e">
        <f>SUM(AG94,AT94)</f>
        <v>#REF!</v>
      </c>
      <c r="AO94" s="202"/>
      <c r="AP94" s="202"/>
      <c r="AQ94" s="67" t="s">
        <v>1</v>
      </c>
      <c r="AR94" s="63"/>
      <c r="AS94" s="68">
        <f>ROUND(SUM(AS95:AS97),2)</f>
        <v>0</v>
      </c>
      <c r="AT94" s="69" t="e">
        <f>ROUND(SUM(AV94:AW94),2)</f>
        <v>#REF!</v>
      </c>
      <c r="AU94" s="70" t="e">
        <f>ROUND(SUM(AU95:AU97),5)</f>
        <v>#REF!</v>
      </c>
      <c r="AV94" s="69" t="e">
        <f>ROUND(AZ94*L29,2)</f>
        <v>#REF!</v>
      </c>
      <c r="AW94" s="69" t="e">
        <f>ROUND(BA94*L30,2)</f>
        <v>#REF!</v>
      </c>
      <c r="AX94" s="69" t="e">
        <f>ROUND(BB94*L29,2)</f>
        <v>#REF!</v>
      </c>
      <c r="AY94" s="69" t="e">
        <f>ROUND(BC94*L30,2)</f>
        <v>#REF!</v>
      </c>
      <c r="AZ94" s="69" t="e">
        <f>ROUND(SUM(AZ95:AZ97),2)</f>
        <v>#REF!</v>
      </c>
      <c r="BA94" s="69" t="e">
        <f>ROUND(SUM(BA95:BA97),2)</f>
        <v>#REF!</v>
      </c>
      <c r="BB94" s="69" t="e">
        <f>ROUND(SUM(BB95:BB97),2)</f>
        <v>#REF!</v>
      </c>
      <c r="BC94" s="69" t="e">
        <f>ROUND(SUM(BC95:BC97),2)</f>
        <v>#REF!</v>
      </c>
      <c r="BD94" s="71" t="e">
        <f>ROUND(SUM(BD95:BD97),2)</f>
        <v>#REF!</v>
      </c>
      <c r="BS94" s="72" t="s">
        <v>68</v>
      </c>
      <c r="BT94" s="72" t="s">
        <v>69</v>
      </c>
      <c r="BU94" s="73" t="s">
        <v>70</v>
      </c>
      <c r="BV94" s="72" t="s">
        <v>71</v>
      </c>
      <c r="BW94" s="72" t="s">
        <v>4</v>
      </c>
      <c r="BX94" s="72" t="s">
        <v>72</v>
      </c>
      <c r="CL94" s="72" t="s">
        <v>1</v>
      </c>
    </row>
    <row r="95" spans="1:91" s="7" customFormat="1" ht="16.5" customHeight="1">
      <c r="A95" s="74" t="s">
        <v>73</v>
      </c>
      <c r="B95" s="75"/>
      <c r="C95" s="76"/>
      <c r="D95" s="195" t="s">
        <v>74</v>
      </c>
      <c r="E95" s="195"/>
      <c r="F95" s="195"/>
      <c r="G95" s="195"/>
      <c r="H95" s="195"/>
      <c r="I95" s="77"/>
      <c r="J95" s="195" t="s">
        <v>75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3" t="e">
        <f>#REF!</f>
        <v>#REF!</v>
      </c>
      <c r="AH95" s="194"/>
      <c r="AI95" s="194"/>
      <c r="AJ95" s="194"/>
      <c r="AK95" s="194"/>
      <c r="AL95" s="194"/>
      <c r="AM95" s="194"/>
      <c r="AN95" s="193" t="e">
        <f>SUM(AG95,AT95)</f>
        <v>#REF!</v>
      </c>
      <c r="AO95" s="194"/>
      <c r="AP95" s="194"/>
      <c r="AQ95" s="78" t="s">
        <v>76</v>
      </c>
      <c r="AR95" s="75"/>
      <c r="AS95" s="79">
        <v>0</v>
      </c>
      <c r="AT95" s="80" t="e">
        <f>ROUND(SUM(AV95:AW95),2)</f>
        <v>#REF!</v>
      </c>
      <c r="AU95" s="81" t="e">
        <f>#REF!</f>
        <v>#REF!</v>
      </c>
      <c r="AV95" s="80" t="e">
        <f>#REF!</f>
        <v>#REF!</v>
      </c>
      <c r="AW95" s="80" t="e">
        <f>#REF!</f>
        <v>#REF!</v>
      </c>
      <c r="AX95" s="80" t="e">
        <f>#REF!</f>
        <v>#REF!</v>
      </c>
      <c r="AY95" s="80" t="e">
        <f>#REF!</f>
        <v>#REF!</v>
      </c>
      <c r="AZ95" s="80" t="e">
        <f>#REF!</f>
        <v>#REF!</v>
      </c>
      <c r="BA95" s="80" t="e">
        <f>#REF!</f>
        <v>#REF!</v>
      </c>
      <c r="BB95" s="80" t="e">
        <f>#REF!</f>
        <v>#REF!</v>
      </c>
      <c r="BC95" s="80" t="e">
        <f>#REF!</f>
        <v>#REF!</v>
      </c>
      <c r="BD95" s="82" t="e">
        <f>#REF!</f>
        <v>#REF!</v>
      </c>
      <c r="BT95" s="83" t="s">
        <v>77</v>
      </c>
      <c r="BV95" s="83" t="s">
        <v>71</v>
      </c>
      <c r="BW95" s="83" t="s">
        <v>78</v>
      </c>
      <c r="BX95" s="83" t="s">
        <v>4</v>
      </c>
      <c r="CL95" s="83" t="s">
        <v>1</v>
      </c>
      <c r="CM95" s="83" t="s">
        <v>69</v>
      </c>
    </row>
    <row r="96" spans="1:91" s="7" customFormat="1" ht="16.5" customHeight="1">
      <c r="A96" s="74" t="s">
        <v>73</v>
      </c>
      <c r="B96" s="75"/>
      <c r="C96" s="76"/>
      <c r="D96" s="195" t="s">
        <v>79</v>
      </c>
      <c r="E96" s="195"/>
      <c r="F96" s="195"/>
      <c r="G96" s="195"/>
      <c r="H96" s="195"/>
      <c r="I96" s="77"/>
      <c r="J96" s="195" t="s">
        <v>80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3">
        <f>'02 - Okružná_parkovisko MC'!J30</f>
        <v>0</v>
      </c>
      <c r="AH96" s="194"/>
      <c r="AI96" s="194"/>
      <c r="AJ96" s="194"/>
      <c r="AK96" s="194"/>
      <c r="AL96" s="194"/>
      <c r="AM96" s="194"/>
      <c r="AN96" s="193">
        <f>SUM(AG96,AT96)</f>
        <v>0</v>
      </c>
      <c r="AO96" s="194"/>
      <c r="AP96" s="194"/>
      <c r="AQ96" s="78" t="s">
        <v>76</v>
      </c>
      <c r="AR96" s="75"/>
      <c r="AS96" s="79">
        <v>0</v>
      </c>
      <c r="AT96" s="80">
        <f>ROUND(SUM(AV96:AW96),2)</f>
        <v>0</v>
      </c>
      <c r="AU96" s="81">
        <f>'02 - Okružná_parkovisko MC'!P123</f>
        <v>629.96139900000003</v>
      </c>
      <c r="AV96" s="80">
        <f>'02 - Okružná_parkovisko MC'!J33</f>
        <v>0</v>
      </c>
      <c r="AW96" s="80">
        <f>'02 - Okružná_parkovisko MC'!J34</f>
        <v>0</v>
      </c>
      <c r="AX96" s="80">
        <f>'02 - Okružná_parkovisko MC'!J35</f>
        <v>0</v>
      </c>
      <c r="AY96" s="80">
        <f>'02 - Okružná_parkovisko MC'!J36</f>
        <v>0</v>
      </c>
      <c r="AZ96" s="80">
        <f>'02 - Okružná_parkovisko MC'!F33</f>
        <v>0</v>
      </c>
      <c r="BA96" s="80">
        <f>'02 - Okružná_parkovisko MC'!F34</f>
        <v>0</v>
      </c>
      <c r="BB96" s="80">
        <f>'02 - Okružná_parkovisko MC'!F35</f>
        <v>0</v>
      </c>
      <c r="BC96" s="80">
        <f>'02 - Okružná_parkovisko MC'!F36</f>
        <v>0</v>
      </c>
      <c r="BD96" s="82">
        <f>'02 - Okružná_parkovisko MC'!F37</f>
        <v>0</v>
      </c>
      <c r="BT96" s="83" t="s">
        <v>77</v>
      </c>
      <c r="BV96" s="83" t="s">
        <v>71</v>
      </c>
      <c r="BW96" s="83" t="s">
        <v>81</v>
      </c>
      <c r="BX96" s="83" t="s">
        <v>4</v>
      </c>
      <c r="CL96" s="83" t="s">
        <v>1</v>
      </c>
      <c r="CM96" s="83" t="s">
        <v>69</v>
      </c>
    </row>
    <row r="97" spans="1:91" s="7" customFormat="1" ht="16.5" customHeight="1">
      <c r="A97" s="74" t="s">
        <v>73</v>
      </c>
      <c r="B97" s="75"/>
      <c r="C97" s="76"/>
      <c r="D97" s="195" t="s">
        <v>82</v>
      </c>
      <c r="E97" s="195"/>
      <c r="F97" s="195"/>
      <c r="G97" s="195"/>
      <c r="H97" s="195"/>
      <c r="I97" s="77"/>
      <c r="J97" s="195" t="s">
        <v>83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3" t="e">
        <f>#REF!</f>
        <v>#REF!</v>
      </c>
      <c r="AH97" s="194"/>
      <c r="AI97" s="194"/>
      <c r="AJ97" s="194"/>
      <c r="AK97" s="194"/>
      <c r="AL97" s="194"/>
      <c r="AM97" s="194"/>
      <c r="AN97" s="193" t="e">
        <f>SUM(AG97,AT97)</f>
        <v>#REF!</v>
      </c>
      <c r="AO97" s="194"/>
      <c r="AP97" s="194"/>
      <c r="AQ97" s="78" t="s">
        <v>76</v>
      </c>
      <c r="AR97" s="75"/>
      <c r="AS97" s="84">
        <v>0</v>
      </c>
      <c r="AT97" s="85" t="e">
        <f>ROUND(SUM(AV97:AW97),2)</f>
        <v>#REF!</v>
      </c>
      <c r="AU97" s="86" t="e">
        <f>#REF!</f>
        <v>#REF!</v>
      </c>
      <c r="AV97" s="85" t="e">
        <f>#REF!</f>
        <v>#REF!</v>
      </c>
      <c r="AW97" s="85" t="e">
        <f>#REF!</f>
        <v>#REF!</v>
      </c>
      <c r="AX97" s="85" t="e">
        <f>#REF!</f>
        <v>#REF!</v>
      </c>
      <c r="AY97" s="85" t="e">
        <f>#REF!</f>
        <v>#REF!</v>
      </c>
      <c r="AZ97" s="85" t="e">
        <f>#REF!</f>
        <v>#REF!</v>
      </c>
      <c r="BA97" s="85" t="e">
        <f>#REF!</f>
        <v>#REF!</v>
      </c>
      <c r="BB97" s="85" t="e">
        <f>#REF!</f>
        <v>#REF!</v>
      </c>
      <c r="BC97" s="85" t="e">
        <f>#REF!</f>
        <v>#REF!</v>
      </c>
      <c r="BD97" s="87" t="e">
        <f>#REF!</f>
        <v>#REF!</v>
      </c>
      <c r="BT97" s="83" t="s">
        <v>77</v>
      </c>
      <c r="BV97" s="83" t="s">
        <v>71</v>
      </c>
      <c r="BW97" s="83" t="s">
        <v>84</v>
      </c>
      <c r="BX97" s="83" t="s">
        <v>4</v>
      </c>
      <c r="CL97" s="83" t="s">
        <v>1</v>
      </c>
      <c r="CM97" s="83" t="s">
        <v>69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5" customHeight="1">
      <c r="A99" s="26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Jánošíkova ulica'!C2" display="/" xr:uid="{00000000-0004-0000-0000-000000000000}"/>
    <hyperlink ref="A96" location="'02 - Parkovisko Morovno'!C2" display="/" xr:uid="{00000000-0004-0000-0000-000001000000}"/>
    <hyperlink ref="A97" location="'03 - Cesta v Novej Lehote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57"/>
  <sheetViews>
    <sheetView showGridLines="0" tabSelected="1" zoomScaleNormal="100" workbookViewId="0">
      <selection activeCell="W122" sqref="W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20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81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hidden="1" customHeight="1">
      <c r="B4" s="17"/>
      <c r="D4" s="18" t="s">
        <v>85</v>
      </c>
      <c r="L4" s="17"/>
      <c r="M4" s="89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Handlová - komunikácie 2022</v>
      </c>
      <c r="F7" s="222"/>
      <c r="G7" s="222"/>
      <c r="H7" s="222"/>
      <c r="L7" s="17"/>
    </row>
    <row r="8" spans="1:46" s="2" customFormat="1" ht="12" hidden="1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204" t="s">
        <v>146</v>
      </c>
      <c r="F9" s="217"/>
      <c r="G9" s="217"/>
      <c r="H9" s="217"/>
      <c r="I9" s="26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0" t="str">
        <f>'Rekapitulácia stavby'!AN8</f>
        <v>10. 3. 2022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3" t="str">
        <f>'Rekapitulácia stavby'!E14</f>
        <v xml:space="preserve"> </v>
      </c>
      <c r="F18" s="183"/>
      <c r="G18" s="183"/>
      <c r="H18" s="183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0"/>
      <c r="B27" s="91"/>
      <c r="C27" s="90"/>
      <c r="D27" s="90"/>
      <c r="E27" s="186" t="s">
        <v>1</v>
      </c>
      <c r="F27" s="186"/>
      <c r="G27" s="186"/>
      <c r="H27" s="18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37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4" t="s">
        <v>29</v>
      </c>
      <c r="E30" s="26"/>
      <c r="F30" s="26"/>
      <c r="G30" s="26"/>
      <c r="H30" s="26"/>
      <c r="I30" s="26"/>
      <c r="J30" s="66">
        <f>ROUND(J123, 2)</f>
        <v>0</v>
      </c>
      <c r="K30" s="26"/>
      <c r="L30" s="37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95" t="s">
        <v>33</v>
      </c>
      <c r="E33" s="32" t="s">
        <v>34</v>
      </c>
      <c r="F33" s="96">
        <f>ROUND((SUM(BE123:BE156)),  2)</f>
        <v>0</v>
      </c>
      <c r="G33" s="93"/>
      <c r="H33" s="93"/>
      <c r="I33" s="97">
        <v>0.2</v>
      </c>
      <c r="J33" s="96">
        <f>ROUND(((SUM(BE123:BE156))*I33),  2)</f>
        <v>0</v>
      </c>
      <c r="K33" s="26"/>
      <c r="L33" s="37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32" t="s">
        <v>35</v>
      </c>
      <c r="F34" s="98">
        <f>ROUND((SUM(BF123:BF156)),  2)</f>
        <v>0</v>
      </c>
      <c r="G34" s="26"/>
      <c r="H34" s="26"/>
      <c r="I34" s="99">
        <v>0.2</v>
      </c>
      <c r="J34" s="98">
        <f>ROUND(((SUM(BF123:BF156))*I34),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8">
        <f>ROUND((SUM(BG123:BG156)),  2)</f>
        <v>0</v>
      </c>
      <c r="G35" s="26"/>
      <c r="H35" s="26"/>
      <c r="I35" s="99">
        <v>0.2</v>
      </c>
      <c r="J35" s="98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8">
        <f>ROUND((SUM(BH123:BH156)),  2)</f>
        <v>0</v>
      </c>
      <c r="G36" s="26"/>
      <c r="H36" s="26"/>
      <c r="I36" s="99">
        <v>0.2</v>
      </c>
      <c r="J36" s="98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6">
        <f>ROUND((SUM(BI123:BI156)),  2)</f>
        <v>0</v>
      </c>
      <c r="G37" s="93"/>
      <c r="H37" s="93"/>
      <c r="I37" s="97">
        <v>0</v>
      </c>
      <c r="J37" s="96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0"/>
      <c r="D39" s="101" t="s">
        <v>39</v>
      </c>
      <c r="E39" s="55"/>
      <c r="F39" s="55"/>
      <c r="G39" s="102" t="s">
        <v>40</v>
      </c>
      <c r="H39" s="103" t="s">
        <v>41</v>
      </c>
      <c r="I39" s="55"/>
      <c r="J39" s="104">
        <f>SUM(J30:J37)</f>
        <v>0</v>
      </c>
      <c r="K39" s="105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0" t="s">
        <v>44</v>
      </c>
      <c r="E61" s="29"/>
      <c r="F61" s="106" t="s">
        <v>45</v>
      </c>
      <c r="G61" s="40" t="s">
        <v>44</v>
      </c>
      <c r="H61" s="29"/>
      <c r="I61" s="29"/>
      <c r="J61" s="107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0" t="s">
        <v>44</v>
      </c>
      <c r="E76" s="29"/>
      <c r="F76" s="106" t="s">
        <v>45</v>
      </c>
      <c r="G76" s="40" t="s">
        <v>44</v>
      </c>
      <c r="H76" s="29"/>
      <c r="I76" s="29"/>
      <c r="J76" s="107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21" t="str">
        <f>E7</f>
        <v>Handlová - komunikácie 2022</v>
      </c>
      <c r="F85" s="222"/>
      <c r="G85" s="222"/>
      <c r="H85" s="222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204" t="str">
        <f>E9</f>
        <v>02 - Parkovisko Morovno</v>
      </c>
      <c r="F87" s="217"/>
      <c r="G87" s="217"/>
      <c r="H87" s="217"/>
      <c r="I87" s="26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0" t="str">
        <f>IF(J12="","",J12)</f>
        <v>10. 3. 2022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0" t="s">
        <v>90</v>
      </c>
      <c r="D96" s="26"/>
      <c r="E96" s="26"/>
      <c r="F96" s="26"/>
      <c r="G96" s="26"/>
      <c r="H96" s="26"/>
      <c r="I96" s="26"/>
      <c r="J96" s="66">
        <f>J123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91</v>
      </c>
    </row>
    <row r="97" spans="1:31" s="9" customFormat="1" ht="24.95" hidden="1" customHeight="1">
      <c r="B97" s="111"/>
      <c r="D97" s="112" t="s">
        <v>92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1:31" s="10" customFormat="1" ht="19.899999999999999" hidden="1" customHeight="1">
      <c r="B98" s="115"/>
      <c r="D98" s="116" t="s">
        <v>93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1:31" s="10" customFormat="1" ht="19.899999999999999" hidden="1" customHeight="1">
      <c r="B99" s="115"/>
      <c r="D99" s="116" t="s">
        <v>94</v>
      </c>
      <c r="E99" s="117"/>
      <c r="F99" s="117"/>
      <c r="G99" s="117"/>
      <c r="H99" s="117"/>
      <c r="I99" s="117"/>
      <c r="J99" s="118">
        <f>J132</f>
        <v>0</v>
      </c>
      <c r="L99" s="115"/>
    </row>
    <row r="100" spans="1:31" s="10" customFormat="1" ht="19.899999999999999" hidden="1" customHeight="1">
      <c r="B100" s="115"/>
      <c r="D100" s="116" t="s">
        <v>95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1:31" s="10" customFormat="1" ht="19.899999999999999" hidden="1" customHeight="1">
      <c r="B101" s="115"/>
      <c r="D101" s="116" t="s">
        <v>96</v>
      </c>
      <c r="E101" s="117"/>
      <c r="F101" s="117"/>
      <c r="G101" s="117"/>
      <c r="H101" s="117"/>
      <c r="I101" s="117"/>
      <c r="J101" s="118">
        <f>J143</f>
        <v>0</v>
      </c>
      <c r="L101" s="115"/>
    </row>
    <row r="102" spans="1:31" s="10" customFormat="1" ht="19.899999999999999" hidden="1" customHeight="1">
      <c r="B102" s="115"/>
      <c r="D102" s="116" t="s">
        <v>97</v>
      </c>
      <c r="E102" s="117"/>
      <c r="F102" s="117"/>
      <c r="G102" s="117"/>
      <c r="H102" s="117"/>
      <c r="I102" s="117"/>
      <c r="J102" s="118">
        <f>J150</f>
        <v>0</v>
      </c>
      <c r="L102" s="115"/>
    </row>
    <row r="103" spans="1:31" s="9" customFormat="1" ht="24.95" hidden="1" customHeight="1">
      <c r="B103" s="111"/>
      <c r="D103" s="112" t="s">
        <v>147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1:31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hidden="1" customHeight="1">
      <c r="A105" s="26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idden="1"/>
    <row r="107" spans="1:31" hidden="1"/>
    <row r="108" spans="1:31" hidden="1"/>
    <row r="109" spans="1:31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215</v>
      </c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8" t="s">
        <v>194</v>
      </c>
      <c r="F113" s="219"/>
      <c r="G113" s="219"/>
      <c r="H113" s="219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86</v>
      </c>
      <c r="D114" s="26"/>
      <c r="E114" s="26"/>
      <c r="F114" s="26"/>
      <c r="G114" s="26"/>
      <c r="H114" s="26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20" t="s">
        <v>197</v>
      </c>
      <c r="F115" s="208"/>
      <c r="G115" s="208"/>
      <c r="H115" s="208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">
        <v>195</v>
      </c>
      <c r="G117" s="26"/>
      <c r="H117" s="26"/>
      <c r="I117" s="23" t="s">
        <v>19</v>
      </c>
      <c r="J117" s="50"/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">
        <v>196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9"/>
      <c r="B122" s="120"/>
      <c r="C122" s="121" t="s">
        <v>98</v>
      </c>
      <c r="D122" s="122" t="s">
        <v>54</v>
      </c>
      <c r="E122" s="122" t="s">
        <v>50</v>
      </c>
      <c r="F122" s="122" t="s">
        <v>51</v>
      </c>
      <c r="G122" s="122" t="s">
        <v>99</v>
      </c>
      <c r="H122" s="122" t="s">
        <v>100</v>
      </c>
      <c r="I122" s="122" t="s">
        <v>101</v>
      </c>
      <c r="J122" s="123" t="s">
        <v>89</v>
      </c>
      <c r="K122" s="124" t="s">
        <v>102</v>
      </c>
      <c r="L122" s="125"/>
      <c r="M122" s="57" t="s">
        <v>1</v>
      </c>
      <c r="N122" s="58" t="s">
        <v>33</v>
      </c>
      <c r="O122" s="58" t="s">
        <v>103</v>
      </c>
      <c r="P122" s="58" t="s">
        <v>104</v>
      </c>
      <c r="Q122" s="58" t="s">
        <v>105</v>
      </c>
      <c r="R122" s="58" t="s">
        <v>106</v>
      </c>
      <c r="S122" s="58" t="s">
        <v>107</v>
      </c>
      <c r="T122" s="59" t="s">
        <v>108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5" s="2" customFormat="1" ht="22.9" customHeight="1">
      <c r="A123" s="26"/>
      <c r="B123" s="27"/>
      <c r="C123" s="64" t="s">
        <v>90</v>
      </c>
      <c r="D123" s="26"/>
      <c r="E123" s="26"/>
      <c r="F123" s="26"/>
      <c r="G123" s="26"/>
      <c r="H123" s="26"/>
      <c r="I123" s="26"/>
      <c r="J123" s="126"/>
      <c r="K123" s="26"/>
      <c r="L123" s="27"/>
      <c r="M123" s="60"/>
      <c r="N123" s="51"/>
      <c r="O123" s="61"/>
      <c r="P123" s="127">
        <f>P124+P152</f>
        <v>629.96139900000003</v>
      </c>
      <c r="Q123" s="61"/>
      <c r="R123" s="127">
        <f>R124+R152</f>
        <v>473.54426050000006</v>
      </c>
      <c r="S123" s="61"/>
      <c r="T123" s="128">
        <f>T124+T152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91</v>
      </c>
      <c r="BK123" s="129">
        <f>BK124+BK152</f>
        <v>0</v>
      </c>
    </row>
    <row r="124" spans="1:65" s="12" customFormat="1" ht="25.9" customHeight="1">
      <c r="B124" s="130"/>
      <c r="D124" s="131" t="s">
        <v>68</v>
      </c>
      <c r="E124" s="132" t="s">
        <v>109</v>
      </c>
      <c r="F124" s="132" t="s">
        <v>110</v>
      </c>
      <c r="J124" s="133"/>
      <c r="L124" s="130"/>
      <c r="M124" s="134"/>
      <c r="N124" s="135"/>
      <c r="O124" s="135"/>
      <c r="P124" s="136">
        <f>P125+P132+P136+P143+P150</f>
        <v>629.96139900000003</v>
      </c>
      <c r="Q124" s="135"/>
      <c r="R124" s="136">
        <f>R125+R132+R136+R143+R150</f>
        <v>473.54426050000006</v>
      </c>
      <c r="S124" s="135"/>
      <c r="T124" s="137">
        <f>T125+T132+T136+T143+T150</f>
        <v>0</v>
      </c>
      <c r="AR124" s="131" t="s">
        <v>77</v>
      </c>
      <c r="AT124" s="138" t="s">
        <v>68</v>
      </c>
      <c r="AU124" s="138" t="s">
        <v>69</v>
      </c>
      <c r="AY124" s="131" t="s">
        <v>111</v>
      </c>
      <c r="BK124" s="139">
        <f>BK125+BK132+BK136+BK143+BK150</f>
        <v>0</v>
      </c>
    </row>
    <row r="125" spans="1:65" s="12" customFormat="1" ht="22.9" customHeight="1">
      <c r="B125" s="130"/>
      <c r="D125" s="131" t="s">
        <v>68</v>
      </c>
      <c r="E125" s="140" t="s">
        <v>77</v>
      </c>
      <c r="F125" s="140" t="s">
        <v>112</v>
      </c>
      <c r="J125" s="141"/>
      <c r="L125" s="130"/>
      <c r="M125" s="134"/>
      <c r="N125" s="135"/>
      <c r="O125" s="135"/>
      <c r="P125" s="136">
        <f>SUM(P126:P131)</f>
        <v>168.45959000000002</v>
      </c>
      <c r="Q125" s="135"/>
      <c r="R125" s="136">
        <f>SUM(R126:R131)</f>
        <v>0</v>
      </c>
      <c r="S125" s="135"/>
      <c r="T125" s="137">
        <f>SUM(T126:T131)</f>
        <v>0</v>
      </c>
      <c r="AR125" s="131" t="s">
        <v>77</v>
      </c>
      <c r="AT125" s="138" t="s">
        <v>68</v>
      </c>
      <c r="AU125" s="138" t="s">
        <v>77</v>
      </c>
      <c r="AY125" s="131" t="s">
        <v>111</v>
      </c>
      <c r="BK125" s="139">
        <f>SUM(BK126:BK131)</f>
        <v>0</v>
      </c>
    </row>
    <row r="126" spans="1:65" s="2" customFormat="1" ht="33" customHeight="1">
      <c r="A126" s="26"/>
      <c r="B126" s="142"/>
      <c r="C126" s="163" t="s">
        <v>77</v>
      </c>
      <c r="D126" s="163" t="s">
        <v>113</v>
      </c>
      <c r="E126" s="164" t="s">
        <v>148</v>
      </c>
      <c r="F126" s="165" t="s">
        <v>149</v>
      </c>
      <c r="G126" s="166" t="s">
        <v>120</v>
      </c>
      <c r="H126" s="167">
        <v>96.05</v>
      </c>
      <c r="I126" s="168"/>
      <c r="J126" s="168"/>
      <c r="K126" s="157"/>
      <c r="L126" s="27"/>
      <c r="M126" s="143" t="s">
        <v>1</v>
      </c>
      <c r="N126" s="144" t="s">
        <v>35</v>
      </c>
      <c r="O126" s="145">
        <v>1.2999999999999999E-2</v>
      </c>
      <c r="P126" s="145">
        <f t="shared" ref="P126:P131" si="0">O126*H126</f>
        <v>1.2486499999999998</v>
      </c>
      <c r="Q126" s="145">
        <v>0</v>
      </c>
      <c r="R126" s="145">
        <f t="shared" ref="R126:R131" si="1">Q126*H126</f>
        <v>0</v>
      </c>
      <c r="S126" s="145">
        <v>0</v>
      </c>
      <c r="T126" s="146">
        <f t="shared" ref="T126:T131" si="2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7" t="s">
        <v>115</v>
      </c>
      <c r="AT126" s="147" t="s">
        <v>113</v>
      </c>
      <c r="AU126" s="147" t="s">
        <v>116</v>
      </c>
      <c r="AY126" s="14" t="s">
        <v>111</v>
      </c>
      <c r="BE126" s="148">
        <f t="shared" ref="BE126:BE131" si="3">IF(N126="základná",J126,0)</f>
        <v>0</v>
      </c>
      <c r="BF126" s="148">
        <f t="shared" ref="BF126:BF131" si="4">IF(N126="znížená",J126,0)</f>
        <v>0</v>
      </c>
      <c r="BG126" s="148">
        <f t="shared" ref="BG126:BG131" si="5">IF(N126="zákl. prenesená",J126,0)</f>
        <v>0</v>
      </c>
      <c r="BH126" s="148">
        <f t="shared" ref="BH126:BH131" si="6">IF(N126="zníž. prenesená",J126,0)</f>
        <v>0</v>
      </c>
      <c r="BI126" s="148">
        <f t="shared" ref="BI126:BI131" si="7">IF(N126="nulová",J126,0)</f>
        <v>0</v>
      </c>
      <c r="BJ126" s="14" t="s">
        <v>116</v>
      </c>
      <c r="BK126" s="148">
        <f t="shared" ref="BK126:BK131" si="8">ROUND(I126*H126,2)</f>
        <v>0</v>
      </c>
      <c r="BL126" s="14" t="s">
        <v>115</v>
      </c>
      <c r="BM126" s="147" t="s">
        <v>150</v>
      </c>
    </row>
    <row r="127" spans="1:65" s="2" customFormat="1" ht="24.2" customHeight="1">
      <c r="A127" s="26"/>
      <c r="B127" s="142"/>
      <c r="C127" s="163" t="s">
        <v>116</v>
      </c>
      <c r="D127" s="163" t="s">
        <v>113</v>
      </c>
      <c r="E127" s="164" t="s">
        <v>118</v>
      </c>
      <c r="F127" s="165" t="s">
        <v>119</v>
      </c>
      <c r="G127" s="166" t="s">
        <v>120</v>
      </c>
      <c r="H127" s="167">
        <v>288.14999999999998</v>
      </c>
      <c r="I127" s="168"/>
      <c r="J127" s="168"/>
      <c r="K127" s="157"/>
      <c r="L127" s="27"/>
      <c r="M127" s="143" t="s">
        <v>1</v>
      </c>
      <c r="N127" s="144" t="s">
        <v>35</v>
      </c>
      <c r="O127" s="145">
        <v>0.46</v>
      </c>
      <c r="P127" s="145">
        <f t="shared" si="0"/>
        <v>132.54900000000001</v>
      </c>
      <c r="Q127" s="145">
        <v>0</v>
      </c>
      <c r="R127" s="145">
        <f t="shared" si="1"/>
        <v>0</v>
      </c>
      <c r="S127" s="145">
        <v>0</v>
      </c>
      <c r="T127" s="146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7" t="s">
        <v>115</v>
      </c>
      <c r="AT127" s="147" t="s">
        <v>113</v>
      </c>
      <c r="AU127" s="147" t="s">
        <v>116</v>
      </c>
      <c r="AY127" s="14" t="s">
        <v>111</v>
      </c>
      <c r="BE127" s="148">
        <f t="shared" si="3"/>
        <v>0</v>
      </c>
      <c r="BF127" s="148">
        <f t="shared" si="4"/>
        <v>0</v>
      </c>
      <c r="BG127" s="148">
        <f t="shared" si="5"/>
        <v>0</v>
      </c>
      <c r="BH127" s="148">
        <f t="shared" si="6"/>
        <v>0</v>
      </c>
      <c r="BI127" s="148">
        <f t="shared" si="7"/>
        <v>0</v>
      </c>
      <c r="BJ127" s="14" t="s">
        <v>116</v>
      </c>
      <c r="BK127" s="148">
        <f t="shared" si="8"/>
        <v>0</v>
      </c>
      <c r="BL127" s="14" t="s">
        <v>115</v>
      </c>
      <c r="BM127" s="147" t="s">
        <v>151</v>
      </c>
    </row>
    <row r="128" spans="1:65" s="2" customFormat="1" ht="24.2" customHeight="1">
      <c r="A128" s="26"/>
      <c r="B128" s="142"/>
      <c r="C128" s="163" t="s">
        <v>117</v>
      </c>
      <c r="D128" s="163" t="s">
        <v>113</v>
      </c>
      <c r="E128" s="164" t="s">
        <v>152</v>
      </c>
      <c r="F128" s="165" t="s">
        <v>153</v>
      </c>
      <c r="G128" s="166" t="s">
        <v>120</v>
      </c>
      <c r="H128" s="167">
        <v>95.09</v>
      </c>
      <c r="I128" s="168"/>
      <c r="J128" s="168"/>
      <c r="K128" s="157"/>
      <c r="L128" s="27"/>
      <c r="M128" s="143" t="s">
        <v>1</v>
      </c>
      <c r="N128" s="144" t="s">
        <v>35</v>
      </c>
      <c r="O128" s="145">
        <v>5.6000000000000001E-2</v>
      </c>
      <c r="P128" s="145">
        <f t="shared" si="0"/>
        <v>5.3250400000000004</v>
      </c>
      <c r="Q128" s="145">
        <v>0</v>
      </c>
      <c r="R128" s="145">
        <f t="shared" si="1"/>
        <v>0</v>
      </c>
      <c r="S128" s="145">
        <v>0</v>
      </c>
      <c r="T128" s="146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7" t="s">
        <v>115</v>
      </c>
      <c r="AT128" s="147" t="s">
        <v>113</v>
      </c>
      <c r="AU128" s="147" t="s">
        <v>116</v>
      </c>
      <c r="AY128" s="14" t="s">
        <v>111</v>
      </c>
      <c r="BE128" s="148">
        <f t="shared" si="3"/>
        <v>0</v>
      </c>
      <c r="BF128" s="148">
        <f t="shared" si="4"/>
        <v>0</v>
      </c>
      <c r="BG128" s="148">
        <f t="shared" si="5"/>
        <v>0</v>
      </c>
      <c r="BH128" s="148">
        <f t="shared" si="6"/>
        <v>0</v>
      </c>
      <c r="BI128" s="148">
        <f t="shared" si="7"/>
        <v>0</v>
      </c>
      <c r="BJ128" s="14" t="s">
        <v>116</v>
      </c>
      <c r="BK128" s="148">
        <f t="shared" si="8"/>
        <v>0</v>
      </c>
      <c r="BL128" s="14" t="s">
        <v>115</v>
      </c>
      <c r="BM128" s="147" t="s">
        <v>154</v>
      </c>
    </row>
    <row r="129" spans="1:65" s="2" customFormat="1" ht="33" customHeight="1">
      <c r="A129" s="26"/>
      <c r="B129" s="142"/>
      <c r="C129" s="163" t="s">
        <v>115</v>
      </c>
      <c r="D129" s="163" t="s">
        <v>113</v>
      </c>
      <c r="E129" s="164" t="s">
        <v>122</v>
      </c>
      <c r="F129" s="165" t="s">
        <v>123</v>
      </c>
      <c r="G129" s="166" t="s">
        <v>120</v>
      </c>
      <c r="H129" s="167">
        <v>288.14999999999998</v>
      </c>
      <c r="I129" s="168"/>
      <c r="J129" s="168"/>
      <c r="K129" s="157"/>
      <c r="L129" s="27"/>
      <c r="M129" s="143" t="s">
        <v>1</v>
      </c>
      <c r="N129" s="144" t="s">
        <v>35</v>
      </c>
      <c r="O129" s="145">
        <v>7.0999999999999994E-2</v>
      </c>
      <c r="P129" s="145">
        <f t="shared" si="0"/>
        <v>20.458649999999995</v>
      </c>
      <c r="Q129" s="145">
        <v>0</v>
      </c>
      <c r="R129" s="145">
        <f t="shared" si="1"/>
        <v>0</v>
      </c>
      <c r="S129" s="145">
        <v>0</v>
      </c>
      <c r="T129" s="146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7" t="s">
        <v>115</v>
      </c>
      <c r="AT129" s="147" t="s">
        <v>113</v>
      </c>
      <c r="AU129" s="147" t="s">
        <v>116</v>
      </c>
      <c r="AY129" s="14" t="s">
        <v>111</v>
      </c>
      <c r="BE129" s="148">
        <f t="shared" si="3"/>
        <v>0</v>
      </c>
      <c r="BF129" s="148">
        <f t="shared" si="4"/>
        <v>0</v>
      </c>
      <c r="BG129" s="148">
        <f t="shared" si="5"/>
        <v>0</v>
      </c>
      <c r="BH129" s="148">
        <f t="shared" si="6"/>
        <v>0</v>
      </c>
      <c r="BI129" s="148">
        <f t="shared" si="7"/>
        <v>0</v>
      </c>
      <c r="BJ129" s="14" t="s">
        <v>116</v>
      </c>
      <c r="BK129" s="148">
        <f t="shared" si="8"/>
        <v>0</v>
      </c>
      <c r="BL129" s="14" t="s">
        <v>115</v>
      </c>
      <c r="BM129" s="147" t="s">
        <v>155</v>
      </c>
    </row>
    <row r="130" spans="1:65" s="2" customFormat="1" ht="24.2" customHeight="1">
      <c r="A130" s="26"/>
      <c r="B130" s="142"/>
      <c r="C130" s="163" t="s">
        <v>121</v>
      </c>
      <c r="D130" s="163" t="s">
        <v>113</v>
      </c>
      <c r="E130" s="164" t="s">
        <v>126</v>
      </c>
      <c r="F130" s="165" t="s">
        <v>127</v>
      </c>
      <c r="G130" s="166" t="s">
        <v>128</v>
      </c>
      <c r="H130" s="167">
        <v>475.44799999999998</v>
      </c>
      <c r="I130" s="168"/>
      <c r="J130" s="168"/>
      <c r="K130" s="157"/>
      <c r="L130" s="27"/>
      <c r="M130" s="143" t="s">
        <v>1</v>
      </c>
      <c r="N130" s="144" t="s">
        <v>35</v>
      </c>
      <c r="O130" s="145">
        <v>0</v>
      </c>
      <c r="P130" s="145">
        <f t="shared" si="0"/>
        <v>0</v>
      </c>
      <c r="Q130" s="145">
        <v>0</v>
      </c>
      <c r="R130" s="145">
        <f t="shared" si="1"/>
        <v>0</v>
      </c>
      <c r="S130" s="145">
        <v>0</v>
      </c>
      <c r="T130" s="146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7" t="s">
        <v>115</v>
      </c>
      <c r="AT130" s="147" t="s">
        <v>113</v>
      </c>
      <c r="AU130" s="147" t="s">
        <v>116</v>
      </c>
      <c r="AY130" s="14" t="s">
        <v>111</v>
      </c>
      <c r="BE130" s="148">
        <f t="shared" si="3"/>
        <v>0</v>
      </c>
      <c r="BF130" s="148">
        <f t="shared" si="4"/>
        <v>0</v>
      </c>
      <c r="BG130" s="148">
        <f t="shared" si="5"/>
        <v>0</v>
      </c>
      <c r="BH130" s="148">
        <f t="shared" si="6"/>
        <v>0</v>
      </c>
      <c r="BI130" s="148">
        <f t="shared" si="7"/>
        <v>0</v>
      </c>
      <c r="BJ130" s="14" t="s">
        <v>116</v>
      </c>
      <c r="BK130" s="148">
        <f t="shared" si="8"/>
        <v>0</v>
      </c>
      <c r="BL130" s="14" t="s">
        <v>115</v>
      </c>
      <c r="BM130" s="147" t="s">
        <v>156</v>
      </c>
    </row>
    <row r="131" spans="1:65" s="2" customFormat="1" ht="21.75" customHeight="1">
      <c r="A131" s="26"/>
      <c r="B131" s="142"/>
      <c r="C131" s="163" t="s">
        <v>124</v>
      </c>
      <c r="D131" s="163" t="s">
        <v>113</v>
      </c>
      <c r="E131" s="164" t="s">
        <v>130</v>
      </c>
      <c r="F131" s="165" t="s">
        <v>131</v>
      </c>
      <c r="G131" s="166" t="s">
        <v>114</v>
      </c>
      <c r="H131" s="167">
        <v>522.25</v>
      </c>
      <c r="I131" s="168"/>
      <c r="J131" s="168"/>
      <c r="K131" s="157"/>
      <c r="L131" s="27"/>
      <c r="M131" s="143" t="s">
        <v>1</v>
      </c>
      <c r="N131" s="144" t="s">
        <v>35</v>
      </c>
      <c r="O131" s="145">
        <v>1.7000000000000001E-2</v>
      </c>
      <c r="P131" s="145">
        <f t="shared" si="0"/>
        <v>8.8782500000000013</v>
      </c>
      <c r="Q131" s="145">
        <v>0</v>
      </c>
      <c r="R131" s="145">
        <f t="shared" si="1"/>
        <v>0</v>
      </c>
      <c r="S131" s="145">
        <v>0</v>
      </c>
      <c r="T131" s="146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7" t="s">
        <v>115</v>
      </c>
      <c r="AT131" s="147" t="s">
        <v>113</v>
      </c>
      <c r="AU131" s="147" t="s">
        <v>116</v>
      </c>
      <c r="AY131" s="14" t="s">
        <v>111</v>
      </c>
      <c r="BE131" s="148">
        <f t="shared" si="3"/>
        <v>0</v>
      </c>
      <c r="BF131" s="148">
        <f t="shared" si="4"/>
        <v>0</v>
      </c>
      <c r="BG131" s="148">
        <f t="shared" si="5"/>
        <v>0</v>
      </c>
      <c r="BH131" s="148">
        <f t="shared" si="6"/>
        <v>0</v>
      </c>
      <c r="BI131" s="148">
        <f t="shared" si="7"/>
        <v>0</v>
      </c>
      <c r="BJ131" s="14" t="s">
        <v>116</v>
      </c>
      <c r="BK131" s="148">
        <f t="shared" si="8"/>
        <v>0</v>
      </c>
      <c r="BL131" s="14" t="s">
        <v>115</v>
      </c>
      <c r="BM131" s="147" t="s">
        <v>157</v>
      </c>
    </row>
    <row r="132" spans="1:65" s="12" customFormat="1" ht="22.9" customHeight="1">
      <c r="B132" s="130"/>
      <c r="D132" s="131" t="s">
        <v>68</v>
      </c>
      <c r="E132" s="140" t="s">
        <v>116</v>
      </c>
      <c r="F132" s="140" t="s">
        <v>132</v>
      </c>
      <c r="J132" s="141"/>
      <c r="L132" s="130"/>
      <c r="M132" s="134"/>
      <c r="N132" s="135"/>
      <c r="O132" s="135"/>
      <c r="P132" s="136">
        <f>SUM(P133:P135)</f>
        <v>167.64225000000002</v>
      </c>
      <c r="Q132" s="135"/>
      <c r="R132" s="136">
        <f>SUM(R133:R135)</f>
        <v>1.3400935</v>
      </c>
      <c r="S132" s="135"/>
      <c r="T132" s="137">
        <f>SUM(T133:T135)</f>
        <v>0</v>
      </c>
      <c r="AR132" s="131" t="s">
        <v>77</v>
      </c>
      <c r="AT132" s="138" t="s">
        <v>68</v>
      </c>
      <c r="AU132" s="138" t="s">
        <v>77</v>
      </c>
      <c r="AY132" s="131" t="s">
        <v>111</v>
      </c>
      <c r="BK132" s="139">
        <f>SUM(BK133:BK135)</f>
        <v>0</v>
      </c>
    </row>
    <row r="133" spans="1:65" s="2" customFormat="1" ht="24.2" customHeight="1">
      <c r="A133" s="26"/>
      <c r="B133" s="142"/>
      <c r="C133" s="163" t="s">
        <v>125</v>
      </c>
      <c r="D133" s="163" t="s">
        <v>113</v>
      </c>
      <c r="E133" s="164" t="s">
        <v>158</v>
      </c>
      <c r="F133" s="165" t="s">
        <v>159</v>
      </c>
      <c r="G133" s="166" t="s">
        <v>114</v>
      </c>
      <c r="H133" s="167">
        <v>522.25</v>
      </c>
      <c r="I133" s="168"/>
      <c r="J133" s="168"/>
      <c r="K133" s="157"/>
      <c r="L133" s="27"/>
      <c r="M133" s="143" t="s">
        <v>1</v>
      </c>
      <c r="N133" s="144" t="s">
        <v>35</v>
      </c>
      <c r="O133" s="145">
        <v>4.1000000000000002E-2</v>
      </c>
      <c r="P133" s="145">
        <f>O133*H133</f>
        <v>21.41225</v>
      </c>
      <c r="Q133" s="145">
        <v>3.0000000000000001E-5</v>
      </c>
      <c r="R133" s="145">
        <f>Q133*H133</f>
        <v>1.5667500000000001E-2</v>
      </c>
      <c r="S133" s="145">
        <v>0</v>
      </c>
      <c r="T133" s="146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7" t="s">
        <v>115</v>
      </c>
      <c r="AT133" s="147" t="s">
        <v>113</v>
      </c>
      <c r="AU133" s="147" t="s">
        <v>116</v>
      </c>
      <c r="AY133" s="14" t="s">
        <v>111</v>
      </c>
      <c r="BE133" s="148">
        <f>IF(N133="základná",J133,0)</f>
        <v>0</v>
      </c>
      <c r="BF133" s="148">
        <f>IF(N133="znížená",J133,0)</f>
        <v>0</v>
      </c>
      <c r="BG133" s="148">
        <f>IF(N133="zákl. prenesená",J133,0)</f>
        <v>0</v>
      </c>
      <c r="BH133" s="148">
        <f>IF(N133="zníž. prenesená",J133,0)</f>
        <v>0</v>
      </c>
      <c r="BI133" s="148">
        <f>IF(N133="nulová",J133,0)</f>
        <v>0</v>
      </c>
      <c r="BJ133" s="14" t="s">
        <v>116</v>
      </c>
      <c r="BK133" s="148">
        <f>ROUND(I133*H133,2)</f>
        <v>0</v>
      </c>
      <c r="BL133" s="14" t="s">
        <v>115</v>
      </c>
      <c r="BM133" s="147" t="s">
        <v>160</v>
      </c>
    </row>
    <row r="134" spans="1:65" s="2" customFormat="1" ht="16.5" customHeight="1">
      <c r="A134" s="26"/>
      <c r="B134" s="142"/>
      <c r="C134" s="170" t="s">
        <v>129</v>
      </c>
      <c r="D134" s="170" t="s">
        <v>145</v>
      </c>
      <c r="E134" s="171" t="s">
        <v>161</v>
      </c>
      <c r="F134" s="172" t="s">
        <v>162</v>
      </c>
      <c r="G134" s="173" t="s">
        <v>114</v>
      </c>
      <c r="H134" s="174">
        <v>532.69500000000005</v>
      </c>
      <c r="I134" s="175"/>
      <c r="J134" s="175"/>
      <c r="K134" s="169"/>
      <c r="L134" s="149"/>
      <c r="M134" s="152" t="s">
        <v>1</v>
      </c>
      <c r="N134" s="153" t="s">
        <v>35</v>
      </c>
      <c r="O134" s="145">
        <v>0</v>
      </c>
      <c r="P134" s="145">
        <f>O134*H134</f>
        <v>0</v>
      </c>
      <c r="Q134" s="145">
        <v>2.9999999999999997E-4</v>
      </c>
      <c r="R134" s="145">
        <f>Q134*H134</f>
        <v>0.15980849999999999</v>
      </c>
      <c r="S134" s="145">
        <v>0</v>
      </c>
      <c r="T134" s="146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7" t="s">
        <v>129</v>
      </c>
      <c r="AT134" s="147" t="s">
        <v>145</v>
      </c>
      <c r="AU134" s="147" t="s">
        <v>116</v>
      </c>
      <c r="AY134" s="14" t="s">
        <v>111</v>
      </c>
      <c r="BE134" s="148">
        <f>IF(N134="základná",J134,0)</f>
        <v>0</v>
      </c>
      <c r="BF134" s="148">
        <f>IF(N134="znížená",J134,0)</f>
        <v>0</v>
      </c>
      <c r="BG134" s="148">
        <f>IF(N134="zákl. prenesená",J134,0)</f>
        <v>0</v>
      </c>
      <c r="BH134" s="148">
        <f>IF(N134="zníž. prenesená",J134,0)</f>
        <v>0</v>
      </c>
      <c r="BI134" s="148">
        <f>IF(N134="nulová",J134,0)</f>
        <v>0</v>
      </c>
      <c r="BJ134" s="14" t="s">
        <v>116</v>
      </c>
      <c r="BK134" s="148">
        <f>ROUND(I134*H134,2)</f>
        <v>0</v>
      </c>
      <c r="BL134" s="14" t="s">
        <v>115</v>
      </c>
      <c r="BM134" s="147" t="s">
        <v>163</v>
      </c>
    </row>
    <row r="135" spans="1:65" s="2" customFormat="1" ht="37.9" customHeight="1">
      <c r="A135" s="26"/>
      <c r="B135" s="142"/>
      <c r="C135" s="163" t="s">
        <v>133</v>
      </c>
      <c r="D135" s="163" t="s">
        <v>113</v>
      </c>
      <c r="E135" s="164" t="s">
        <v>164</v>
      </c>
      <c r="F135" s="165" t="s">
        <v>165</v>
      </c>
      <c r="G135" s="166" t="s">
        <v>114</v>
      </c>
      <c r="H135" s="167">
        <v>522.25</v>
      </c>
      <c r="I135" s="168"/>
      <c r="J135" s="168"/>
      <c r="K135" s="157"/>
      <c r="L135" s="27"/>
      <c r="M135" s="143" t="s">
        <v>1</v>
      </c>
      <c r="N135" s="144" t="s">
        <v>35</v>
      </c>
      <c r="O135" s="145">
        <v>0.28000000000000003</v>
      </c>
      <c r="P135" s="145">
        <f>O135*H135</f>
        <v>146.23000000000002</v>
      </c>
      <c r="Q135" s="145">
        <v>2.2300000000000002E-3</v>
      </c>
      <c r="R135" s="145">
        <f>Q135*H135</f>
        <v>1.1646175000000001</v>
      </c>
      <c r="S135" s="145">
        <v>0</v>
      </c>
      <c r="T135" s="146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7" t="s">
        <v>115</v>
      </c>
      <c r="AT135" s="147" t="s">
        <v>113</v>
      </c>
      <c r="AU135" s="147" t="s">
        <v>116</v>
      </c>
      <c r="AY135" s="14" t="s">
        <v>111</v>
      </c>
      <c r="BE135" s="148">
        <f>IF(N135="základná",J135,0)</f>
        <v>0</v>
      </c>
      <c r="BF135" s="148">
        <f>IF(N135="znížená",J135,0)</f>
        <v>0</v>
      </c>
      <c r="BG135" s="148">
        <f>IF(N135="zákl. prenesená",J135,0)</f>
        <v>0</v>
      </c>
      <c r="BH135" s="148">
        <f>IF(N135="zníž. prenesená",J135,0)</f>
        <v>0</v>
      </c>
      <c r="BI135" s="148">
        <f>IF(N135="nulová",J135,0)</f>
        <v>0</v>
      </c>
      <c r="BJ135" s="14" t="s">
        <v>116</v>
      </c>
      <c r="BK135" s="148">
        <f>ROUND(I135*H135,2)</f>
        <v>0</v>
      </c>
      <c r="BL135" s="14" t="s">
        <v>115</v>
      </c>
      <c r="BM135" s="147" t="s">
        <v>166</v>
      </c>
    </row>
    <row r="136" spans="1:65" s="12" customFormat="1" ht="22.9" customHeight="1">
      <c r="B136" s="130"/>
      <c r="D136" s="131" t="s">
        <v>68</v>
      </c>
      <c r="E136" s="140" t="s">
        <v>121</v>
      </c>
      <c r="F136" s="140" t="s">
        <v>137</v>
      </c>
      <c r="J136" s="141"/>
      <c r="L136" s="130"/>
      <c r="M136" s="134"/>
      <c r="N136" s="135"/>
      <c r="O136" s="135"/>
      <c r="P136" s="136">
        <f>SUM(P137:P142)</f>
        <v>42.949839999999995</v>
      </c>
      <c r="Q136" s="135"/>
      <c r="R136" s="136">
        <f>SUM(R137:R142)</f>
        <v>447.32801500000005</v>
      </c>
      <c r="S136" s="135"/>
      <c r="T136" s="137">
        <f>SUM(T137:T142)</f>
        <v>0</v>
      </c>
      <c r="AR136" s="131" t="s">
        <v>77</v>
      </c>
      <c r="AT136" s="138" t="s">
        <v>68</v>
      </c>
      <c r="AU136" s="138" t="s">
        <v>77</v>
      </c>
      <c r="AY136" s="131" t="s">
        <v>111</v>
      </c>
      <c r="BK136" s="139">
        <f>SUM(BK137:BK142)</f>
        <v>0</v>
      </c>
    </row>
    <row r="137" spans="1:65" s="2" customFormat="1" ht="33" customHeight="1">
      <c r="A137" s="26"/>
      <c r="B137" s="142"/>
      <c r="C137" s="163" t="s">
        <v>134</v>
      </c>
      <c r="D137" s="163" t="s">
        <v>113</v>
      </c>
      <c r="E137" s="164" t="s">
        <v>138</v>
      </c>
      <c r="F137" s="165" t="s">
        <v>139</v>
      </c>
      <c r="G137" s="166" t="s">
        <v>114</v>
      </c>
      <c r="H137" s="167">
        <v>522.25</v>
      </c>
      <c r="I137" s="168"/>
      <c r="J137" s="168"/>
      <c r="K137" s="157"/>
      <c r="L137" s="27"/>
      <c r="M137" s="143" t="s">
        <v>1</v>
      </c>
      <c r="N137" s="144" t="s">
        <v>35</v>
      </c>
      <c r="O137" s="145">
        <v>5.5120000000000002E-2</v>
      </c>
      <c r="P137" s="145">
        <f>O137*H137</f>
        <v>28.78642</v>
      </c>
      <c r="Q137" s="145">
        <v>0.48574000000000001</v>
      </c>
      <c r="R137" s="145">
        <f>Q137*H137</f>
        <v>253.67771500000001</v>
      </c>
      <c r="S137" s="145">
        <v>0</v>
      </c>
      <c r="T137" s="146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7" t="s">
        <v>115</v>
      </c>
      <c r="AT137" s="147" t="s">
        <v>113</v>
      </c>
      <c r="AU137" s="147" t="s">
        <v>116</v>
      </c>
      <c r="AY137" s="14" t="s">
        <v>111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4" t="s">
        <v>116</v>
      </c>
      <c r="BK137" s="148">
        <f>ROUND(I137*H137,2)</f>
        <v>0</v>
      </c>
      <c r="BL137" s="14" t="s">
        <v>115</v>
      </c>
      <c r="BM137" s="147" t="s">
        <v>167</v>
      </c>
    </row>
    <row r="138" spans="1:65" s="2" customFormat="1" ht="24.2" customHeight="1">
      <c r="A138" s="26"/>
      <c r="B138" s="142"/>
      <c r="C138" s="163" t="s">
        <v>135</v>
      </c>
      <c r="D138" s="163" t="s">
        <v>113</v>
      </c>
      <c r="E138" s="164" t="s">
        <v>140</v>
      </c>
      <c r="F138" s="165" t="s">
        <v>141</v>
      </c>
      <c r="G138" s="166" t="s">
        <v>114</v>
      </c>
      <c r="H138" s="167">
        <v>522.25</v>
      </c>
      <c r="I138" s="168"/>
      <c r="J138" s="168"/>
      <c r="K138" s="157"/>
      <c r="L138" s="27"/>
      <c r="M138" s="143" t="s">
        <v>1</v>
      </c>
      <c r="N138" s="144" t="s">
        <v>35</v>
      </c>
      <c r="O138" s="145">
        <v>2.7119999999999998E-2</v>
      </c>
      <c r="P138" s="145">
        <f>O138*H138</f>
        <v>14.163419999999999</v>
      </c>
      <c r="Q138" s="145">
        <v>0.37080000000000002</v>
      </c>
      <c r="R138" s="145">
        <f>Q138*H138</f>
        <v>193.65030000000002</v>
      </c>
      <c r="S138" s="145">
        <v>0</v>
      </c>
      <c r="T138" s="146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7" t="s">
        <v>115</v>
      </c>
      <c r="AT138" s="147" t="s">
        <v>113</v>
      </c>
      <c r="AU138" s="147" t="s">
        <v>116</v>
      </c>
      <c r="AY138" s="14" t="s">
        <v>111</v>
      </c>
      <c r="BE138" s="148">
        <f>IF(N138="základná",J138,0)</f>
        <v>0</v>
      </c>
      <c r="BF138" s="148">
        <f>IF(N138="znížená",J138,0)</f>
        <v>0</v>
      </c>
      <c r="BG138" s="148">
        <f>IF(N138="zákl. prenesená",J138,0)</f>
        <v>0</v>
      </c>
      <c r="BH138" s="148">
        <f>IF(N138="zníž. prenesená",J138,0)</f>
        <v>0</v>
      </c>
      <c r="BI138" s="148">
        <f>IF(N138="nulová",J138,0)</f>
        <v>0</v>
      </c>
      <c r="BJ138" s="14" t="s">
        <v>116</v>
      </c>
      <c r="BK138" s="148">
        <f>ROUND(I138*H138,2)</f>
        <v>0</v>
      </c>
      <c r="BL138" s="14" t="s">
        <v>115</v>
      </c>
      <c r="BM138" s="147" t="s">
        <v>168</v>
      </c>
    </row>
    <row r="139" spans="1:65" s="2" customFormat="1" ht="24.2" customHeight="1">
      <c r="A139" s="156"/>
      <c r="B139" s="142"/>
      <c r="C139" s="163">
        <v>12</v>
      </c>
      <c r="D139" s="163" t="s">
        <v>113</v>
      </c>
      <c r="E139" s="176" t="s">
        <v>199</v>
      </c>
      <c r="F139" s="158" t="s">
        <v>206</v>
      </c>
      <c r="G139" s="177" t="s">
        <v>114</v>
      </c>
      <c r="H139" s="167">
        <v>522.25</v>
      </c>
      <c r="I139" s="168"/>
      <c r="J139" s="168"/>
      <c r="K139" s="157"/>
      <c r="L139" s="27"/>
      <c r="M139" s="143"/>
      <c r="N139" s="144"/>
      <c r="O139" s="145"/>
      <c r="P139" s="145"/>
      <c r="Q139" s="145"/>
      <c r="R139" s="145"/>
      <c r="S139" s="145"/>
      <c r="T139" s="14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R139" s="147"/>
      <c r="AT139" s="147"/>
      <c r="AU139" s="147"/>
      <c r="AY139" s="14"/>
      <c r="BE139" s="148"/>
      <c r="BF139" s="148"/>
      <c r="BG139" s="148"/>
      <c r="BH139" s="148"/>
      <c r="BI139" s="148"/>
      <c r="BJ139" s="14"/>
      <c r="BK139" s="148"/>
      <c r="BL139" s="14"/>
      <c r="BM139" s="147"/>
    </row>
    <row r="140" spans="1:65" s="2" customFormat="1" ht="24.2" customHeight="1">
      <c r="A140" s="156"/>
      <c r="B140" s="142"/>
      <c r="C140" s="163">
        <v>13</v>
      </c>
      <c r="D140" s="163" t="s">
        <v>113</v>
      </c>
      <c r="E140" s="176" t="s">
        <v>200</v>
      </c>
      <c r="F140" s="158" t="s">
        <v>201</v>
      </c>
      <c r="G140" s="177" t="s">
        <v>114</v>
      </c>
      <c r="H140" s="167">
        <v>522.25</v>
      </c>
      <c r="I140" s="168"/>
      <c r="J140" s="168"/>
      <c r="K140" s="157"/>
      <c r="L140" s="27"/>
      <c r="M140" s="143"/>
      <c r="N140" s="144"/>
      <c r="O140" s="145"/>
      <c r="P140" s="145"/>
      <c r="Q140" s="145"/>
      <c r="R140" s="145"/>
      <c r="S140" s="145"/>
      <c r="T140" s="14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R140" s="147"/>
      <c r="AT140" s="147"/>
      <c r="AU140" s="147"/>
      <c r="AY140" s="14"/>
      <c r="BE140" s="148"/>
      <c r="BF140" s="148"/>
      <c r="BG140" s="148"/>
      <c r="BH140" s="148"/>
      <c r="BI140" s="148"/>
      <c r="BJ140" s="14"/>
      <c r="BK140" s="148"/>
      <c r="BL140" s="14"/>
      <c r="BM140" s="147"/>
    </row>
    <row r="141" spans="1:65" s="2" customFormat="1" ht="24.2" customHeight="1">
      <c r="A141" s="156"/>
      <c r="B141" s="142"/>
      <c r="C141" s="178">
        <v>14</v>
      </c>
      <c r="D141" s="178" t="s">
        <v>145</v>
      </c>
      <c r="E141" s="159" t="s">
        <v>202</v>
      </c>
      <c r="F141" s="161" t="s">
        <v>203</v>
      </c>
      <c r="G141" s="160" t="s">
        <v>174</v>
      </c>
      <c r="H141" s="179">
        <v>2197.8000000000002</v>
      </c>
      <c r="I141" s="180"/>
      <c r="J141" s="180"/>
      <c r="K141" s="157"/>
      <c r="L141" s="27"/>
      <c r="M141" s="143"/>
      <c r="N141" s="144"/>
      <c r="O141" s="145"/>
      <c r="P141" s="145"/>
      <c r="Q141" s="145"/>
      <c r="R141" s="145"/>
      <c r="S141" s="145"/>
      <c r="T141" s="14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R141" s="147"/>
      <c r="AT141" s="147"/>
      <c r="AU141" s="147"/>
      <c r="AY141" s="14"/>
      <c r="BE141" s="148"/>
      <c r="BF141" s="148"/>
      <c r="BG141" s="148"/>
      <c r="BH141" s="148"/>
      <c r="BI141" s="148"/>
      <c r="BJ141" s="14"/>
      <c r="BK141" s="148"/>
      <c r="BL141" s="14"/>
      <c r="BM141" s="147"/>
    </row>
    <row r="142" spans="1:65" s="2" customFormat="1" ht="23.25" customHeight="1">
      <c r="A142" s="156"/>
      <c r="B142" s="142"/>
      <c r="C142" s="163">
        <v>15</v>
      </c>
      <c r="D142" s="163" t="s">
        <v>113</v>
      </c>
      <c r="E142" s="176" t="s">
        <v>204</v>
      </c>
      <c r="F142" s="158" t="s">
        <v>205</v>
      </c>
      <c r="G142" s="177" t="s">
        <v>114</v>
      </c>
      <c r="H142" s="167">
        <v>522.25</v>
      </c>
      <c r="I142" s="168"/>
      <c r="J142" s="168"/>
      <c r="K142" s="157"/>
      <c r="L142" s="27"/>
      <c r="M142" s="143"/>
      <c r="N142" s="144"/>
      <c r="O142" s="145"/>
      <c r="P142" s="145"/>
      <c r="Q142" s="145"/>
      <c r="R142" s="145"/>
      <c r="S142" s="145"/>
      <c r="T142" s="14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R142" s="147"/>
      <c r="AT142" s="147"/>
      <c r="AU142" s="147"/>
      <c r="AY142" s="14"/>
      <c r="BE142" s="148"/>
      <c r="BF142" s="148"/>
      <c r="BG142" s="148"/>
      <c r="BH142" s="148"/>
      <c r="BI142" s="148"/>
      <c r="BJ142" s="14"/>
      <c r="BK142" s="148"/>
      <c r="BL142" s="14"/>
      <c r="BM142" s="147"/>
    </row>
    <row r="143" spans="1:65" s="12" customFormat="1" ht="22.9" customHeight="1">
      <c r="B143" s="130"/>
      <c r="D143" s="131" t="s">
        <v>68</v>
      </c>
      <c r="E143" s="140" t="s">
        <v>133</v>
      </c>
      <c r="F143" s="140" t="s">
        <v>142</v>
      </c>
      <c r="J143" s="141"/>
      <c r="L143" s="130"/>
      <c r="M143" s="134"/>
      <c r="N143" s="135"/>
      <c r="O143" s="135"/>
      <c r="P143" s="136">
        <f>SUM(P144:P145)</f>
        <v>28.478399999999997</v>
      </c>
      <c r="Q143" s="135"/>
      <c r="R143" s="136">
        <f>SUM(R144:R145)</f>
        <v>24.876152000000001</v>
      </c>
      <c r="S143" s="135"/>
      <c r="T143" s="137">
        <f>SUM(T144:T145)</f>
        <v>0</v>
      </c>
      <c r="AR143" s="131" t="s">
        <v>77</v>
      </c>
      <c r="AT143" s="138" t="s">
        <v>68</v>
      </c>
      <c r="AU143" s="138" t="s">
        <v>77</v>
      </c>
      <c r="AY143" s="131" t="s">
        <v>111</v>
      </c>
      <c r="BK143" s="139">
        <f>SUM(BK144:BK145)</f>
        <v>0</v>
      </c>
    </row>
    <row r="144" spans="1:65" s="2" customFormat="1" ht="33" customHeight="1">
      <c r="A144" s="26"/>
      <c r="B144" s="142"/>
      <c r="C144" s="163">
        <v>16</v>
      </c>
      <c r="D144" s="163" t="s">
        <v>113</v>
      </c>
      <c r="E144" s="164" t="s">
        <v>169</v>
      </c>
      <c r="F144" s="165" t="s">
        <v>170</v>
      </c>
      <c r="G144" s="166" t="s">
        <v>136</v>
      </c>
      <c r="H144" s="167">
        <v>139.6</v>
      </c>
      <c r="I144" s="168"/>
      <c r="J144" s="168"/>
      <c r="K144" s="157"/>
      <c r="L144" s="27"/>
      <c r="M144" s="143" t="s">
        <v>1</v>
      </c>
      <c r="N144" s="144" t="s">
        <v>35</v>
      </c>
      <c r="O144" s="145">
        <v>0.20399999999999999</v>
      </c>
      <c r="P144" s="145">
        <f>O144*H144</f>
        <v>28.478399999999997</v>
      </c>
      <c r="Q144" s="145">
        <v>0.12662000000000001</v>
      </c>
      <c r="R144" s="145">
        <f>Q144*H144</f>
        <v>17.676152000000002</v>
      </c>
      <c r="S144" s="145">
        <v>0</v>
      </c>
      <c r="T144" s="146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7" t="s">
        <v>115</v>
      </c>
      <c r="AT144" s="147" t="s">
        <v>113</v>
      </c>
      <c r="AU144" s="147" t="s">
        <v>116</v>
      </c>
      <c r="AY144" s="14" t="s">
        <v>111</v>
      </c>
      <c r="BE144" s="148">
        <f>IF(N144="základná",J144,0)</f>
        <v>0</v>
      </c>
      <c r="BF144" s="148">
        <f>IF(N144="znížená",J144,0)</f>
        <v>0</v>
      </c>
      <c r="BG144" s="148">
        <f>IF(N144="zákl. prenesená",J144,0)</f>
        <v>0</v>
      </c>
      <c r="BH144" s="148">
        <f>IF(N144="zníž. prenesená",J144,0)</f>
        <v>0</v>
      </c>
      <c r="BI144" s="148">
        <f>IF(N144="nulová",J144,0)</f>
        <v>0</v>
      </c>
      <c r="BJ144" s="14" t="s">
        <v>116</v>
      </c>
      <c r="BK144" s="148">
        <f>ROUND(I144*H144,2)</f>
        <v>0</v>
      </c>
      <c r="BL144" s="14" t="s">
        <v>115</v>
      </c>
      <c r="BM144" s="147" t="s">
        <v>171</v>
      </c>
    </row>
    <row r="145" spans="1:65" s="2" customFormat="1" ht="16.5" customHeight="1">
      <c r="A145" s="26"/>
      <c r="B145" s="142"/>
      <c r="C145" s="170">
        <v>17</v>
      </c>
      <c r="D145" s="170" t="s">
        <v>145</v>
      </c>
      <c r="E145" s="171" t="s">
        <v>172</v>
      </c>
      <c r="F145" s="172" t="s">
        <v>173</v>
      </c>
      <c r="G145" s="173" t="s">
        <v>174</v>
      </c>
      <c r="H145" s="174">
        <v>150</v>
      </c>
      <c r="I145" s="175"/>
      <c r="J145" s="175"/>
      <c r="K145" s="169"/>
      <c r="L145" s="149"/>
      <c r="M145" s="152" t="s">
        <v>1</v>
      </c>
      <c r="N145" s="153" t="s">
        <v>35</v>
      </c>
      <c r="O145" s="145">
        <v>0</v>
      </c>
      <c r="P145" s="145">
        <f>O145*H145</f>
        <v>0</v>
      </c>
      <c r="Q145" s="145">
        <v>4.8000000000000001E-2</v>
      </c>
      <c r="R145" s="145">
        <f>Q145*H145</f>
        <v>7.2</v>
      </c>
      <c r="S145" s="145">
        <v>0</v>
      </c>
      <c r="T145" s="146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7" t="s">
        <v>129</v>
      </c>
      <c r="AT145" s="147" t="s">
        <v>145</v>
      </c>
      <c r="AU145" s="147" t="s">
        <v>116</v>
      </c>
      <c r="AY145" s="14" t="s">
        <v>111</v>
      </c>
      <c r="BE145" s="148">
        <f>IF(N145="základná",J145,0)</f>
        <v>0</v>
      </c>
      <c r="BF145" s="148">
        <f>IF(N145="znížená",J145,0)</f>
        <v>0</v>
      </c>
      <c r="BG145" s="148">
        <f>IF(N145="zákl. prenesená",J145,0)</f>
        <v>0</v>
      </c>
      <c r="BH145" s="148">
        <f>IF(N145="zníž. prenesená",J145,0)</f>
        <v>0</v>
      </c>
      <c r="BI145" s="148">
        <f>IF(N145="nulová",J145,0)</f>
        <v>0</v>
      </c>
      <c r="BJ145" s="14" t="s">
        <v>116</v>
      </c>
      <c r="BK145" s="148">
        <f>ROUND(I145*H145,2)</f>
        <v>0</v>
      </c>
      <c r="BL145" s="14" t="s">
        <v>115</v>
      </c>
      <c r="BM145" s="147" t="s">
        <v>175</v>
      </c>
    </row>
    <row r="146" spans="1:65" s="2" customFormat="1" ht="16.5" customHeight="1">
      <c r="A146" s="156"/>
      <c r="B146" s="142"/>
      <c r="C146" s="163">
        <v>18</v>
      </c>
      <c r="D146" s="163" t="s">
        <v>113</v>
      </c>
      <c r="E146" s="176" t="s">
        <v>207</v>
      </c>
      <c r="F146" s="158" t="s">
        <v>212</v>
      </c>
      <c r="G146" s="177" t="s">
        <v>120</v>
      </c>
      <c r="H146" s="181">
        <v>3.1</v>
      </c>
      <c r="I146" s="182"/>
      <c r="J146" s="182"/>
      <c r="K146" s="162"/>
      <c r="L146" s="149"/>
      <c r="M146" s="152"/>
      <c r="N146" s="153"/>
      <c r="O146" s="145"/>
      <c r="P146" s="145"/>
      <c r="Q146" s="145"/>
      <c r="R146" s="145"/>
      <c r="S146" s="145"/>
      <c r="T146" s="14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R146" s="147"/>
      <c r="AT146" s="147"/>
      <c r="AU146" s="147"/>
      <c r="AY146" s="14"/>
      <c r="BE146" s="148"/>
      <c r="BF146" s="148"/>
      <c r="BG146" s="148"/>
      <c r="BH146" s="148"/>
      <c r="BI146" s="148"/>
      <c r="BJ146" s="14"/>
      <c r="BK146" s="148"/>
      <c r="BL146" s="14"/>
      <c r="BM146" s="147"/>
    </row>
    <row r="147" spans="1:65" s="2" customFormat="1" ht="15.75" customHeight="1">
      <c r="A147" s="156"/>
      <c r="B147" s="142"/>
      <c r="C147" s="163">
        <v>19</v>
      </c>
      <c r="D147" s="163" t="s">
        <v>113</v>
      </c>
      <c r="E147" s="176" t="s">
        <v>208</v>
      </c>
      <c r="F147" s="158" t="s">
        <v>209</v>
      </c>
      <c r="G147" s="177" t="s">
        <v>128</v>
      </c>
      <c r="H147" s="181">
        <v>6.9749999999999996</v>
      </c>
      <c r="I147" s="182"/>
      <c r="J147" s="182"/>
      <c r="K147" s="162"/>
      <c r="L147" s="149"/>
      <c r="M147" s="152"/>
      <c r="N147" s="153"/>
      <c r="O147" s="145"/>
      <c r="P147" s="145"/>
      <c r="Q147" s="145"/>
      <c r="R147" s="145"/>
      <c r="S147" s="145"/>
      <c r="T147" s="14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R147" s="147"/>
      <c r="AT147" s="147"/>
      <c r="AU147" s="147"/>
      <c r="AY147" s="14"/>
      <c r="BE147" s="148"/>
      <c r="BF147" s="148"/>
      <c r="BG147" s="148"/>
      <c r="BH147" s="148"/>
      <c r="BI147" s="148"/>
      <c r="BJ147" s="14"/>
      <c r="BK147" s="148"/>
      <c r="BL147" s="14"/>
      <c r="BM147" s="147"/>
    </row>
    <row r="148" spans="1:65" s="2" customFormat="1" ht="16.5" customHeight="1">
      <c r="A148" s="156"/>
      <c r="B148" s="142"/>
      <c r="C148" s="163">
        <v>20</v>
      </c>
      <c r="D148" s="163" t="s">
        <v>113</v>
      </c>
      <c r="E148" s="176" t="s">
        <v>210</v>
      </c>
      <c r="F148" s="158" t="s">
        <v>213</v>
      </c>
      <c r="G148" s="177" t="s">
        <v>128</v>
      </c>
      <c r="H148" s="181">
        <v>13.95</v>
      </c>
      <c r="I148" s="182"/>
      <c r="J148" s="182"/>
      <c r="K148" s="162"/>
      <c r="L148" s="149"/>
      <c r="M148" s="152"/>
      <c r="N148" s="153"/>
      <c r="O148" s="145"/>
      <c r="P148" s="145"/>
      <c r="Q148" s="145"/>
      <c r="R148" s="145"/>
      <c r="S148" s="145"/>
      <c r="T148" s="14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R148" s="147"/>
      <c r="AT148" s="147"/>
      <c r="AU148" s="147"/>
      <c r="AY148" s="14"/>
      <c r="BE148" s="148"/>
      <c r="BF148" s="148"/>
      <c r="BG148" s="148"/>
      <c r="BH148" s="148"/>
      <c r="BI148" s="148"/>
      <c r="BJ148" s="14"/>
      <c r="BK148" s="148"/>
      <c r="BL148" s="14"/>
      <c r="BM148" s="147"/>
    </row>
    <row r="149" spans="1:65" s="2" customFormat="1" ht="24.75" customHeight="1">
      <c r="A149" s="156"/>
      <c r="B149" s="142"/>
      <c r="C149" s="163">
        <v>21</v>
      </c>
      <c r="D149" s="163" t="s">
        <v>113</v>
      </c>
      <c r="E149" s="176" t="s">
        <v>211</v>
      </c>
      <c r="F149" s="158" t="s">
        <v>214</v>
      </c>
      <c r="G149" s="177" t="s">
        <v>128</v>
      </c>
      <c r="H149" s="181">
        <v>6.9749999999999996</v>
      </c>
      <c r="I149" s="182"/>
      <c r="J149" s="182"/>
      <c r="K149" s="162"/>
      <c r="L149" s="149"/>
      <c r="M149" s="152"/>
      <c r="N149" s="153"/>
      <c r="O149" s="145"/>
      <c r="P149" s="145"/>
      <c r="Q149" s="145"/>
      <c r="R149" s="145"/>
      <c r="S149" s="145"/>
      <c r="T149" s="14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R149" s="147"/>
      <c r="AT149" s="147"/>
      <c r="AU149" s="147"/>
      <c r="AY149" s="14"/>
      <c r="BE149" s="148"/>
      <c r="BF149" s="148"/>
      <c r="BG149" s="148"/>
      <c r="BH149" s="148"/>
      <c r="BI149" s="148"/>
      <c r="BJ149" s="14"/>
      <c r="BK149" s="148"/>
      <c r="BL149" s="14"/>
      <c r="BM149" s="147"/>
    </row>
    <row r="150" spans="1:65" s="12" customFormat="1" ht="22.9" customHeight="1">
      <c r="B150" s="130"/>
      <c r="D150" s="131" t="s">
        <v>68</v>
      </c>
      <c r="E150" s="140" t="s">
        <v>143</v>
      </c>
      <c r="F150" s="140" t="s">
        <v>144</v>
      </c>
      <c r="J150" s="141"/>
      <c r="L150" s="130"/>
      <c r="M150" s="134"/>
      <c r="N150" s="135"/>
      <c r="O150" s="135"/>
      <c r="P150" s="136">
        <f>P151</f>
        <v>222.431319</v>
      </c>
      <c r="Q150" s="135"/>
      <c r="R150" s="136">
        <f>R151</f>
        <v>0</v>
      </c>
      <c r="S150" s="135"/>
      <c r="T150" s="137">
        <f>T151</f>
        <v>0</v>
      </c>
      <c r="AR150" s="131" t="s">
        <v>77</v>
      </c>
      <c r="AT150" s="138" t="s">
        <v>68</v>
      </c>
      <c r="AU150" s="138" t="s">
        <v>77</v>
      </c>
      <c r="AY150" s="131" t="s">
        <v>111</v>
      </c>
      <c r="BK150" s="139">
        <f>BK151</f>
        <v>0</v>
      </c>
    </row>
    <row r="151" spans="1:65" s="2" customFormat="1" ht="33" customHeight="1">
      <c r="A151" s="26"/>
      <c r="B151" s="142"/>
      <c r="C151" s="163">
        <v>22</v>
      </c>
      <c r="D151" s="163" t="s">
        <v>113</v>
      </c>
      <c r="E151" s="164" t="s">
        <v>176</v>
      </c>
      <c r="F151" s="165" t="s">
        <v>177</v>
      </c>
      <c r="G151" s="166" t="s">
        <v>128</v>
      </c>
      <c r="H151" s="167">
        <v>565.98299999999995</v>
      </c>
      <c r="I151" s="168"/>
      <c r="J151" s="168"/>
      <c r="K151" s="157"/>
      <c r="L151" s="27"/>
      <c r="M151" s="143" t="s">
        <v>1</v>
      </c>
      <c r="N151" s="144" t="s">
        <v>35</v>
      </c>
      <c r="O151" s="145">
        <v>0.39300000000000002</v>
      </c>
      <c r="P151" s="145">
        <f>O151*H151</f>
        <v>222.431319</v>
      </c>
      <c r="Q151" s="145">
        <v>0</v>
      </c>
      <c r="R151" s="145">
        <f>Q151*H151</f>
        <v>0</v>
      </c>
      <c r="S151" s="145">
        <v>0</v>
      </c>
      <c r="T151" s="146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7" t="s">
        <v>115</v>
      </c>
      <c r="AT151" s="147" t="s">
        <v>113</v>
      </c>
      <c r="AU151" s="147" t="s">
        <v>116</v>
      </c>
      <c r="AY151" s="14" t="s">
        <v>111</v>
      </c>
      <c r="BE151" s="148">
        <f>IF(N151="základná",J151,0)</f>
        <v>0</v>
      </c>
      <c r="BF151" s="148">
        <f>IF(N151="znížená",J151,0)</f>
        <v>0</v>
      </c>
      <c r="BG151" s="148">
        <f>IF(N151="zákl. prenesená",J151,0)</f>
        <v>0</v>
      </c>
      <c r="BH151" s="148">
        <f>IF(N151="zníž. prenesená",J151,0)</f>
        <v>0</v>
      </c>
      <c r="BI151" s="148">
        <f>IF(N151="nulová",J151,0)</f>
        <v>0</v>
      </c>
      <c r="BJ151" s="14" t="s">
        <v>116</v>
      </c>
      <c r="BK151" s="148">
        <f>ROUND(I151*H151,2)</f>
        <v>0</v>
      </c>
      <c r="BL151" s="14" t="s">
        <v>115</v>
      </c>
      <c r="BM151" s="147" t="s">
        <v>178</v>
      </c>
    </row>
    <row r="152" spans="1:65" s="12" customFormat="1" ht="25.9" customHeight="1">
      <c r="B152" s="130"/>
      <c r="D152" s="131" t="s">
        <v>68</v>
      </c>
      <c r="E152" s="132" t="s">
        <v>179</v>
      </c>
      <c r="F152" s="132" t="s">
        <v>180</v>
      </c>
      <c r="J152" s="133"/>
      <c r="L152" s="130"/>
      <c r="M152" s="134"/>
      <c r="N152" s="135"/>
      <c r="O152" s="135"/>
      <c r="P152" s="136">
        <f>SUM(P153:P156)</f>
        <v>0</v>
      </c>
      <c r="Q152" s="135"/>
      <c r="R152" s="136">
        <f>SUM(R153:R156)</f>
        <v>0</v>
      </c>
      <c r="S152" s="135"/>
      <c r="T152" s="137">
        <f>SUM(T153:T156)</f>
        <v>0</v>
      </c>
      <c r="AR152" s="131" t="s">
        <v>121</v>
      </c>
      <c r="AT152" s="138" t="s">
        <v>68</v>
      </c>
      <c r="AU152" s="138" t="s">
        <v>69</v>
      </c>
      <c r="AY152" s="131" t="s">
        <v>111</v>
      </c>
      <c r="BK152" s="139">
        <f>SUM(BK153:BK156)</f>
        <v>0</v>
      </c>
    </row>
    <row r="153" spans="1:65" s="2" customFormat="1" ht="33" customHeight="1">
      <c r="A153" s="26"/>
      <c r="B153" s="142"/>
      <c r="C153" s="163">
        <v>23</v>
      </c>
      <c r="D153" s="163" t="s">
        <v>113</v>
      </c>
      <c r="E153" s="164" t="s">
        <v>181</v>
      </c>
      <c r="F153" s="165" t="s">
        <v>182</v>
      </c>
      <c r="G153" s="166" t="s">
        <v>198</v>
      </c>
      <c r="H153" s="167">
        <v>1</v>
      </c>
      <c r="I153" s="168"/>
      <c r="J153" s="168"/>
      <c r="K153" s="157"/>
      <c r="L153" s="27"/>
      <c r="M153" s="143" t="s">
        <v>1</v>
      </c>
      <c r="N153" s="144" t="s">
        <v>35</v>
      </c>
      <c r="O153" s="145">
        <v>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7" t="s">
        <v>183</v>
      </c>
      <c r="AT153" s="147" t="s">
        <v>113</v>
      </c>
      <c r="AU153" s="147" t="s">
        <v>77</v>
      </c>
      <c r="AY153" s="14" t="s">
        <v>111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4" t="s">
        <v>116</v>
      </c>
      <c r="BK153" s="148">
        <f>ROUND(I153*H153,2)</f>
        <v>0</v>
      </c>
      <c r="BL153" s="14" t="s">
        <v>183</v>
      </c>
      <c r="BM153" s="147" t="s">
        <v>184</v>
      </c>
    </row>
    <row r="154" spans="1:65" s="2" customFormat="1" ht="24.2" customHeight="1">
      <c r="A154" s="26"/>
      <c r="B154" s="142"/>
      <c r="C154" s="163">
        <v>24</v>
      </c>
      <c r="D154" s="163" t="s">
        <v>113</v>
      </c>
      <c r="E154" s="164" t="s">
        <v>185</v>
      </c>
      <c r="F154" s="165" t="s">
        <v>186</v>
      </c>
      <c r="G154" s="166" t="s">
        <v>198</v>
      </c>
      <c r="H154" s="167">
        <v>1</v>
      </c>
      <c r="I154" s="168"/>
      <c r="J154" s="168"/>
      <c r="K154" s="157"/>
      <c r="L154" s="27"/>
      <c r="M154" s="143" t="s">
        <v>1</v>
      </c>
      <c r="N154" s="144" t="s">
        <v>35</v>
      </c>
      <c r="O154" s="145">
        <v>0</v>
      </c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7" t="s">
        <v>183</v>
      </c>
      <c r="AT154" s="147" t="s">
        <v>113</v>
      </c>
      <c r="AU154" s="147" t="s">
        <v>77</v>
      </c>
      <c r="AY154" s="14" t="s">
        <v>111</v>
      </c>
      <c r="BE154" s="148">
        <f>IF(N154="základná",J154,0)</f>
        <v>0</v>
      </c>
      <c r="BF154" s="148">
        <f>IF(N154="znížená",J154,0)</f>
        <v>0</v>
      </c>
      <c r="BG154" s="148">
        <f>IF(N154="zákl. prenesená",J154,0)</f>
        <v>0</v>
      </c>
      <c r="BH154" s="148">
        <f>IF(N154="zníž. prenesená",J154,0)</f>
        <v>0</v>
      </c>
      <c r="BI154" s="148">
        <f>IF(N154="nulová",J154,0)</f>
        <v>0</v>
      </c>
      <c r="BJ154" s="14" t="s">
        <v>116</v>
      </c>
      <c r="BK154" s="148">
        <f>ROUND(I154*H154,2)</f>
        <v>0</v>
      </c>
      <c r="BL154" s="14" t="s">
        <v>183</v>
      </c>
      <c r="BM154" s="147" t="s">
        <v>187</v>
      </c>
    </row>
    <row r="155" spans="1:65" s="2" customFormat="1" ht="16.5" customHeight="1">
      <c r="A155" s="26"/>
      <c r="B155" s="142"/>
      <c r="C155" s="163">
        <v>25</v>
      </c>
      <c r="D155" s="163" t="s">
        <v>113</v>
      </c>
      <c r="E155" s="164" t="s">
        <v>188</v>
      </c>
      <c r="F155" s="165" t="s">
        <v>189</v>
      </c>
      <c r="G155" s="166" t="s">
        <v>198</v>
      </c>
      <c r="H155" s="167">
        <v>1</v>
      </c>
      <c r="I155" s="168"/>
      <c r="J155" s="168"/>
      <c r="K155" s="157"/>
      <c r="L155" s="27"/>
      <c r="M155" s="143" t="s">
        <v>1</v>
      </c>
      <c r="N155" s="144" t="s">
        <v>35</v>
      </c>
      <c r="O155" s="145">
        <v>0</v>
      </c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7" t="s">
        <v>183</v>
      </c>
      <c r="AT155" s="147" t="s">
        <v>113</v>
      </c>
      <c r="AU155" s="147" t="s">
        <v>77</v>
      </c>
      <c r="AY155" s="14" t="s">
        <v>111</v>
      </c>
      <c r="BE155" s="148">
        <f>IF(N155="základná",J155,0)</f>
        <v>0</v>
      </c>
      <c r="BF155" s="148">
        <f>IF(N155="znížená",J155,0)</f>
        <v>0</v>
      </c>
      <c r="BG155" s="148">
        <f>IF(N155="zákl. prenesená",J155,0)</f>
        <v>0</v>
      </c>
      <c r="BH155" s="148">
        <f>IF(N155="zníž. prenesená",J155,0)</f>
        <v>0</v>
      </c>
      <c r="BI155" s="148">
        <f>IF(N155="nulová",J155,0)</f>
        <v>0</v>
      </c>
      <c r="BJ155" s="14" t="s">
        <v>116</v>
      </c>
      <c r="BK155" s="148">
        <f>ROUND(I155*H155,2)</f>
        <v>0</v>
      </c>
      <c r="BL155" s="14" t="s">
        <v>183</v>
      </c>
      <c r="BM155" s="147" t="s">
        <v>190</v>
      </c>
    </row>
    <row r="156" spans="1:65" s="2" customFormat="1" ht="24.2" customHeight="1">
      <c r="A156" s="26"/>
      <c r="B156" s="142"/>
      <c r="C156" s="163">
        <v>26</v>
      </c>
      <c r="D156" s="163" t="s">
        <v>113</v>
      </c>
      <c r="E156" s="164" t="s">
        <v>191</v>
      </c>
      <c r="F156" s="165" t="s">
        <v>192</v>
      </c>
      <c r="G156" s="166" t="s">
        <v>198</v>
      </c>
      <c r="H156" s="167">
        <v>1</v>
      </c>
      <c r="I156" s="168"/>
      <c r="J156" s="168"/>
      <c r="K156" s="157"/>
      <c r="L156" s="27"/>
      <c r="M156" s="154" t="s">
        <v>1</v>
      </c>
      <c r="N156" s="155" t="s">
        <v>35</v>
      </c>
      <c r="O156" s="150">
        <v>0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7" t="s">
        <v>183</v>
      </c>
      <c r="AT156" s="147" t="s">
        <v>113</v>
      </c>
      <c r="AU156" s="147" t="s">
        <v>77</v>
      </c>
      <c r="AY156" s="14" t="s">
        <v>111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4" t="s">
        <v>116</v>
      </c>
      <c r="BK156" s="148">
        <f>ROUND(I156*H156,2)</f>
        <v>0</v>
      </c>
      <c r="BL156" s="14" t="s">
        <v>183</v>
      </c>
      <c r="BM156" s="147" t="s">
        <v>193</v>
      </c>
    </row>
    <row r="157" spans="1:65" s="2" customFormat="1" ht="6.95" customHeight="1">
      <c r="A157" s="26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27"/>
      <c r="M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</sheetData>
  <autoFilter ref="C122:K156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1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02 - Okružná_parkovisko MC</vt:lpstr>
      <vt:lpstr>'02 - Okružná_parkovisko MC'!Názvy_tlače</vt:lpstr>
      <vt:lpstr>'Rekapitulácia stavby'!Názvy_tlače</vt:lpstr>
      <vt:lpstr>'02 - Okružná_parkovisko MC'!Oblasť_tlače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Petra Golhová</dc:creator>
  <cp:lastModifiedBy>Petra Golhová</cp:lastModifiedBy>
  <cp:lastPrinted>2022-04-06T10:28:58Z</cp:lastPrinted>
  <dcterms:created xsi:type="dcterms:W3CDTF">2022-03-30T11:14:17Z</dcterms:created>
  <dcterms:modified xsi:type="dcterms:W3CDTF">2022-04-28T07:30:46Z</dcterms:modified>
</cp:coreProperties>
</file>